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11760" firstSheet="1" activeTab="1"/>
  </bookViews>
  <sheets>
    <sheet name="BExRepositorySheet" sheetId="2" state="veryHidden" r:id="rId1"/>
    <sheet name="6d" sheetId="1" r:id="rId2"/>
    <sheet name="Servicios de Salud" sheetId="4" state="hidden" r:id="rId3"/>
    <sheet name="fuente1" sheetId="3" state="hidden" r:id="rId4"/>
  </sheets>
  <externalReferences>
    <externalReference r:id="rId5"/>
  </externalReferenc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E23" i="1"/>
  <c r="D23" i="1"/>
  <c r="C23" i="1"/>
  <c r="B23" i="1"/>
  <c r="G11" i="1"/>
  <c r="G34" i="1" s="1"/>
  <c r="F11" i="1"/>
  <c r="F34" i="1" s="1"/>
  <c r="E11" i="1"/>
  <c r="E34" i="1" s="1"/>
  <c r="D11" i="1"/>
  <c r="D34" i="1" s="1"/>
  <c r="C11" i="1"/>
  <c r="C34" i="1" s="1"/>
  <c r="B11" i="1"/>
  <c r="B34" i="1" s="1"/>
  <c r="G24" i="3" l="1"/>
  <c r="E24" i="3"/>
  <c r="C24" i="3"/>
  <c r="A24" i="3"/>
  <c r="F23" i="3"/>
  <c r="D23" i="3"/>
  <c r="B23" i="3"/>
  <c r="G22" i="3"/>
  <c r="E22" i="3"/>
  <c r="C22" i="3"/>
  <c r="A22" i="3"/>
  <c r="F21" i="3"/>
  <c r="D21" i="3"/>
  <c r="B21" i="3"/>
  <c r="G20" i="3"/>
  <c r="E20" i="3"/>
  <c r="C20" i="3"/>
  <c r="A20" i="3"/>
  <c r="F19" i="3"/>
  <c r="D19" i="3"/>
  <c r="B19" i="3"/>
  <c r="G18" i="3"/>
  <c r="E18" i="3"/>
  <c r="C18" i="3"/>
  <c r="A18" i="3"/>
  <c r="F17" i="3"/>
  <c r="D17" i="3"/>
  <c r="B17" i="3"/>
  <c r="G16" i="3"/>
  <c r="E16" i="3"/>
  <c r="C16" i="3"/>
  <c r="A16" i="3"/>
  <c r="F15" i="3"/>
  <c r="D15" i="3"/>
  <c r="B15" i="3"/>
  <c r="G14" i="3"/>
  <c r="E14" i="3"/>
  <c r="C14" i="3"/>
  <c r="A14" i="3"/>
  <c r="F13" i="3"/>
  <c r="D13" i="3"/>
  <c r="B13" i="3"/>
  <c r="G12" i="3"/>
  <c r="E12" i="3"/>
  <c r="C12" i="3"/>
  <c r="A12" i="3"/>
  <c r="F11" i="3"/>
  <c r="D11" i="3"/>
  <c r="B11" i="3"/>
  <c r="G10" i="3"/>
  <c r="E10" i="3"/>
  <c r="C10" i="3"/>
  <c r="A10" i="3"/>
  <c r="F9" i="3"/>
  <c r="D9" i="3"/>
  <c r="B9" i="3"/>
  <c r="G8" i="3"/>
  <c r="E8" i="3"/>
  <c r="C8" i="3"/>
  <c r="A8" i="3"/>
  <c r="F7" i="3"/>
  <c r="D7" i="3"/>
  <c r="B7" i="3"/>
  <c r="G6" i="3"/>
  <c r="E6" i="3"/>
  <c r="C6" i="3"/>
  <c r="A6" i="3"/>
  <c r="F5" i="3"/>
  <c r="D5" i="3"/>
  <c r="B5" i="3"/>
  <c r="G4" i="3"/>
  <c r="E4" i="3"/>
  <c r="C4" i="3"/>
  <c r="A4" i="3"/>
  <c r="F3" i="3"/>
  <c r="D3" i="3"/>
  <c r="B3" i="3"/>
  <c r="G2" i="3"/>
  <c r="E2" i="3"/>
  <c r="C2" i="3"/>
  <c r="A2" i="3"/>
  <c r="F1" i="3"/>
  <c r="D1" i="3"/>
  <c r="B1" i="3"/>
  <c r="F24" i="3"/>
  <c r="D24" i="3"/>
  <c r="B24" i="3"/>
  <c r="G23" i="3"/>
  <c r="E23" i="3"/>
  <c r="C23" i="3"/>
  <c r="A23" i="3"/>
  <c r="F22" i="3"/>
  <c r="D22" i="3"/>
  <c r="B22" i="3"/>
  <c r="G21" i="3"/>
  <c r="E21" i="3"/>
  <c r="C21" i="3"/>
  <c r="A21" i="3"/>
  <c r="F20" i="3"/>
  <c r="D20" i="3"/>
  <c r="B20" i="3"/>
  <c r="G19" i="3"/>
  <c r="E19" i="3"/>
  <c r="C19" i="3"/>
  <c r="A19" i="3"/>
  <c r="F18" i="3"/>
  <c r="D18" i="3"/>
  <c r="B18" i="3"/>
  <c r="G17" i="3"/>
  <c r="E17" i="3"/>
  <c r="C17" i="3"/>
  <c r="A17" i="3"/>
  <c r="F16" i="3"/>
  <c r="D16" i="3"/>
  <c r="B16" i="3"/>
  <c r="G15" i="3"/>
  <c r="E15" i="3"/>
  <c r="C15" i="3"/>
  <c r="A15" i="3"/>
  <c r="F14" i="3"/>
  <c r="D14" i="3"/>
  <c r="B14" i="3"/>
  <c r="G13" i="3"/>
  <c r="E13" i="3"/>
  <c r="C13" i="3"/>
  <c r="A13" i="3"/>
  <c r="F12" i="3"/>
  <c r="D12" i="3"/>
  <c r="B12" i="3"/>
  <c r="G11" i="3"/>
  <c r="E11" i="3"/>
  <c r="C11" i="3"/>
  <c r="A11" i="3"/>
  <c r="F10" i="3"/>
  <c r="D10" i="3"/>
  <c r="B10" i="3"/>
  <c r="G9" i="3"/>
  <c r="E9" i="3"/>
  <c r="C9" i="3"/>
  <c r="A9" i="3"/>
  <c r="F8" i="3"/>
  <c r="D8" i="3"/>
  <c r="B8" i="3"/>
  <c r="G7" i="3"/>
  <c r="E7" i="3"/>
  <c r="C7" i="3"/>
  <c r="A7" i="3"/>
  <c r="F6" i="3"/>
  <c r="D6" i="3"/>
  <c r="B6" i="3"/>
  <c r="G5" i="3"/>
  <c r="E5" i="3"/>
  <c r="C5" i="3"/>
  <c r="A5" i="3"/>
  <c r="F4" i="3"/>
  <c r="D4" i="3"/>
  <c r="B4" i="3"/>
  <c r="G3" i="3"/>
  <c r="E3" i="3"/>
  <c r="C3" i="3"/>
  <c r="A3" i="3"/>
  <c r="F2" i="3"/>
  <c r="D2" i="3"/>
  <c r="B2" i="3"/>
  <c r="G1" i="3"/>
  <c r="E1" i="3"/>
  <c r="C1" i="3"/>
</calcChain>
</file>

<file path=xl/sharedStrings.xml><?xml version="1.0" encoding="utf-8"?>
<sst xmlns="http://schemas.openxmlformats.org/spreadsheetml/2006/main" count="74" uniqueCount="55">
  <si>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</si>
  <si>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</si>
  <si>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</si>
  <si>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</si>
  <si>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</si>
  <si>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</si>
  <si>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</si>
  <si>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</si>
  <si>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</si>
  <si>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</si>
  <si>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</si>
  <si>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</si>
  <si>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</si>
  <si>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</si>
  <si>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</si>
  <si>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</si>
  <si>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</si>
  <si>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</si>
  <si>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</si>
  <si>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</si>
  <si>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</si>
  <si>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</si>
  <si>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</si>
  <si>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</si>
  <si>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GOBIERNO DEL ESTADO DE MICHOACÁN DE OCAMPO</t>
  </si>
  <si>
    <t>Selección vacía</t>
  </si>
  <si>
    <t>30/04/2019</t>
  </si>
  <si>
    <t>Entidad CP</t>
  </si>
  <si>
    <t>Etiquetado</t>
  </si>
  <si>
    <t>Pos.presupuestaria</t>
  </si>
  <si>
    <t>GEMC</t>
  </si>
  <si>
    <t>1</t>
  </si>
  <si>
    <t>995</t>
  </si>
  <si>
    <t/>
  </si>
  <si>
    <t>996</t>
  </si>
  <si>
    <t>2</t>
  </si>
  <si>
    <t>Resultado total</t>
  </si>
  <si>
    <t xml:space="preserve">
Aprobado</t>
  </si>
  <si>
    <t xml:space="preserve">
Ampliaciones/Reducciones</t>
  </si>
  <si>
    <t xml:space="preserve">
Modificado</t>
  </si>
  <si>
    <t xml:space="preserve">
Devengado</t>
  </si>
  <si>
    <t xml:space="preserve">
Pagado</t>
  </si>
  <si>
    <t xml:space="preserve">
Subejercicio (e)</t>
  </si>
  <si>
    <t>19</t>
  </si>
  <si>
    <t>01-ENE..03-MAR</t>
  </si>
  <si>
    <t>cció</t>
  </si>
  <si>
    <t>Sel</t>
  </si>
  <si>
    <t>vac</t>
  </si>
  <si>
    <t>Diciembre</t>
  </si>
  <si>
    <t>01</t>
  </si>
  <si>
    <t>03</t>
  </si>
  <si>
    <t>Enero</t>
  </si>
  <si>
    <t>Marzo</t>
  </si>
  <si>
    <t>Periodo de Enero a Marzo de 2019</t>
  </si>
  <si>
    <t>Elaborado el 30 de Abril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</si>
</sst>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;\-\ #,##0.00"/>
  </numFmts>
  <fonts count="31" x14ac:knownFonts="1">
    <font>
      <sz val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9">
    <xf numFmtId="0" fontId="0" fillId="0" borderId="0"/>
    <xf numFmtId="0" fontId="27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28" fillId="0" borderId="25" applyNumberFormat="0" applyFill="0" applyAlignment="0" applyProtection="0"/>
    <xf numFmtId="0" fontId="12" fillId="0" borderId="26" applyNumberFormat="0" applyFill="0" applyAlignment="0" applyProtection="0"/>
    <xf numFmtId="0" fontId="1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4" fillId="7" borderId="0" applyNumberFormat="0" applyBorder="0" applyAlignment="0" applyProtection="0"/>
    <xf numFmtId="0" fontId="15" fillId="6" borderId="0" applyNumberFormat="0" applyBorder="0" applyAlignment="0" applyProtection="0"/>
    <xf numFmtId="0" fontId="13" fillId="6" borderId="16" applyNumberFormat="0" applyAlignment="0" applyProtection="0"/>
    <xf numFmtId="0" fontId="16" fillId="4" borderId="21" applyNumberFormat="0" applyAlignment="0" applyProtection="0"/>
    <xf numFmtId="0" fontId="8" fillId="4" borderId="16" applyNumberFormat="0" applyAlignment="0" applyProtection="0"/>
    <xf numFmtId="0" fontId="10" fillId="0" borderId="18" applyNumberFormat="0" applyFill="0" applyAlignment="0" applyProtection="0"/>
    <xf numFmtId="0" fontId="9" fillId="5" borderId="17" applyNumberFormat="0" applyAlignment="0" applyProtection="0"/>
    <xf numFmtId="0" fontId="25" fillId="0" borderId="0" applyNumberFormat="0" applyFill="0" applyBorder="0" applyAlignment="0" applyProtection="0"/>
    <xf numFmtId="0" fontId="6" fillId="8" borderId="20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27" applyNumberFormat="0" applyFill="0" applyAlignment="0" applyProtection="0"/>
    <xf numFmtId="4" fontId="17" fillId="9" borderId="22" applyNumberFormat="0" applyProtection="0">
      <alignment vertical="center"/>
    </xf>
    <xf numFmtId="4" fontId="18" fillId="9" borderId="22" applyNumberFormat="0" applyProtection="0">
      <alignment vertical="center"/>
    </xf>
    <xf numFmtId="4" fontId="17" fillId="9" borderId="22" applyNumberFormat="0" applyProtection="0">
      <alignment horizontal="left" vertical="center" indent="1"/>
    </xf>
    <xf numFmtId="0" fontId="17" fillId="9" borderId="22" applyNumberFormat="0" applyProtection="0">
      <alignment horizontal="left" vertical="top" indent="1"/>
    </xf>
    <xf numFmtId="4" fontId="17" fillId="10" borderId="0" applyNumberFormat="0" applyProtection="0">
      <alignment horizontal="left" vertical="center" indent="1"/>
    </xf>
    <xf numFmtId="4" fontId="19" fillId="11" borderId="22" applyNumberFormat="0" applyProtection="0">
      <alignment horizontal="right" vertical="center"/>
    </xf>
    <xf numFmtId="4" fontId="19" fillId="12" borderId="22" applyNumberFormat="0" applyProtection="0">
      <alignment horizontal="right" vertical="center"/>
    </xf>
    <xf numFmtId="4" fontId="19" fillId="13" borderId="22" applyNumberFormat="0" applyProtection="0">
      <alignment horizontal="right" vertical="center"/>
    </xf>
    <xf numFmtId="4" fontId="19" fillId="14" borderId="22" applyNumberFormat="0" applyProtection="0">
      <alignment horizontal="right" vertical="center"/>
    </xf>
    <xf numFmtId="4" fontId="19" fillId="15" borderId="22" applyNumberFormat="0" applyProtection="0">
      <alignment horizontal="right" vertical="center"/>
    </xf>
    <xf numFmtId="4" fontId="19" fillId="16" borderId="22" applyNumberFormat="0" applyProtection="0">
      <alignment horizontal="right" vertical="center"/>
    </xf>
    <xf numFmtId="4" fontId="19" fillId="17" borderId="22" applyNumberFormat="0" applyProtection="0">
      <alignment horizontal="right" vertical="center"/>
    </xf>
    <xf numFmtId="4" fontId="19" fillId="18" borderId="22" applyNumberFormat="0" applyProtection="0">
      <alignment horizontal="right" vertical="center"/>
    </xf>
    <xf numFmtId="4" fontId="19" fillId="19" borderId="22" applyNumberFormat="0" applyProtection="0">
      <alignment horizontal="right" vertical="center"/>
    </xf>
    <xf numFmtId="4" fontId="17" fillId="20" borderId="23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20" fillId="22" borderId="0" applyNumberFormat="0" applyProtection="0">
      <alignment horizontal="left" vertical="center" indent="1"/>
    </xf>
    <xf numFmtId="4" fontId="19" fillId="10" borderId="22" applyNumberFormat="0" applyProtection="0">
      <alignment horizontal="right" vertical="center"/>
    </xf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6" fillId="22" borderId="22" applyNumberFormat="0" applyProtection="0">
      <alignment horizontal="left" vertical="center" indent="1"/>
    </xf>
    <xf numFmtId="0" fontId="6" fillId="22" borderId="22" applyNumberFormat="0" applyProtection="0">
      <alignment horizontal="left" vertical="top" indent="1"/>
    </xf>
    <xf numFmtId="0" fontId="6" fillId="10" borderId="22" applyNumberFormat="0" applyProtection="0">
      <alignment horizontal="left" vertical="center" indent="1"/>
    </xf>
    <xf numFmtId="0" fontId="6" fillId="10" borderId="22" applyNumberFormat="0" applyProtection="0">
      <alignment horizontal="left" vertical="top" indent="1"/>
    </xf>
    <xf numFmtId="0" fontId="6" fillId="23" borderId="22" applyNumberFormat="0" applyProtection="0">
      <alignment horizontal="left" vertical="center" indent="1"/>
    </xf>
    <xf numFmtId="0" fontId="6" fillId="23" borderId="22" applyNumberFormat="0" applyProtection="0">
      <alignment horizontal="left" vertical="top" indent="1"/>
    </xf>
    <xf numFmtId="0" fontId="6" fillId="21" borderId="22" applyNumberFormat="0" applyProtection="0">
      <alignment horizontal="left" vertical="center" indent="1"/>
    </xf>
    <xf numFmtId="0" fontId="6" fillId="21" borderId="22" applyNumberFormat="0" applyProtection="0">
      <alignment horizontal="left" vertical="top" indent="1"/>
    </xf>
    <xf numFmtId="0" fontId="6" fillId="24" borderId="24" applyNumberFormat="0">
      <protection locked="0"/>
    </xf>
    <xf numFmtId="4" fontId="19" fillId="25" borderId="22" applyNumberFormat="0" applyProtection="0">
      <alignment vertical="center"/>
    </xf>
    <xf numFmtId="4" fontId="21" fillId="25" borderId="22" applyNumberFormat="0" applyProtection="0">
      <alignment vertical="center"/>
    </xf>
    <xf numFmtId="4" fontId="19" fillId="25" borderId="22" applyNumberFormat="0" applyProtection="0">
      <alignment horizontal="left" vertical="center" indent="1"/>
    </xf>
    <xf numFmtId="0" fontId="19" fillId="25" borderId="22" applyNumberFormat="0" applyProtection="0">
      <alignment horizontal="left" vertical="top" indent="1"/>
    </xf>
    <xf numFmtId="4" fontId="19" fillId="21" borderId="22" applyNumberFormat="0" applyProtection="0">
      <alignment horizontal="right" vertical="center"/>
    </xf>
    <xf numFmtId="4" fontId="21" fillId="21" borderId="22" applyNumberFormat="0" applyProtection="0">
      <alignment horizontal="right" vertical="center"/>
    </xf>
    <xf numFmtId="4" fontId="19" fillId="10" borderId="22" applyNumberFormat="0" applyProtection="0">
      <alignment horizontal="left" vertical="center" indent="1"/>
    </xf>
    <xf numFmtId="0" fontId="19" fillId="10" borderId="22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22" applyNumberFormat="0" applyProtection="0">
      <alignment horizontal="right" vertical="center"/>
    </xf>
    <xf numFmtId="0" fontId="24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quotePrefix="1" applyAlignment="1"/>
    <xf numFmtId="0" fontId="4" fillId="0" borderId="4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Alignment="1"/>
    <xf numFmtId="0" fontId="17" fillId="10" borderId="0" xfId="22" applyNumberFormat="1">
      <alignment horizontal="left" vertical="center" indent="1"/>
    </xf>
    <xf numFmtId="0" fontId="19" fillId="10" borderId="22" xfId="53" applyNumberFormat="1">
      <alignment horizontal="left" vertical="center" indent="1"/>
    </xf>
    <xf numFmtId="4" fontId="19" fillId="21" borderId="22" xfId="51" applyNumberFormat="1">
      <alignment horizontal="right" vertical="center"/>
    </xf>
    <xf numFmtId="165" fontId="19" fillId="21" borderId="22" xfId="51" applyNumberFormat="1">
      <alignment horizontal="right" vertical="center"/>
    </xf>
    <xf numFmtId="0" fontId="6" fillId="22" borderId="22" xfId="38" applyAlignment="1">
      <alignment horizontal="left" vertical="center" indent="2"/>
    </xf>
    <xf numFmtId="0" fontId="6" fillId="10" borderId="22" xfId="40" applyAlignment="1">
      <alignment horizontal="left" vertical="center" indent="3"/>
    </xf>
    <xf numFmtId="0" fontId="6" fillId="23" borderId="22" xfId="42" applyAlignment="1">
      <alignment horizontal="left" vertical="center" indent="4"/>
    </xf>
    <xf numFmtId="0" fontId="30" fillId="0" borderId="0" xfId="0" quotePrefix="1" applyFont="1" applyAlignment="1"/>
    <xf numFmtId="0" fontId="30" fillId="0" borderId="0" xfId="0" applyFont="1"/>
    <xf numFmtId="0" fontId="5" fillId="0" borderId="4" xfId="0" applyFont="1" applyBorder="1" applyAlignment="1">
      <alignment horizontal="left" vertical="center"/>
    </xf>
    <xf numFmtId="0" fontId="19" fillId="10" borderId="22" xfId="53" quotePrefix="1" applyNumberFormat="1">
      <alignment horizontal="left" vertical="center" indent="1"/>
    </xf>
    <xf numFmtId="0" fontId="17" fillId="9" borderId="22" xfId="20" quotePrefix="1" applyNumberFormat="1">
      <alignment horizontal="left" vertical="center" indent="1"/>
    </xf>
    <xf numFmtId="4" fontId="17" fillId="9" borderId="22" xfId="18" applyNumberFormat="1">
      <alignment vertical="center"/>
    </xf>
    <xf numFmtId="0" fontId="17" fillId="10" borderId="0" xfId="22" quotePrefix="1" applyNumberFormat="1" applyAlignment="1">
      <alignment horizontal="left" vertical="center" indent="1"/>
    </xf>
    <xf numFmtId="0" fontId="6" fillId="22" borderId="22" xfId="39" quotePrefix="1" applyAlignment="1">
      <alignment horizontal="left" vertical="top" wrapText="1" indent="1"/>
    </xf>
    <xf numFmtId="4" fontId="5" fillId="0" borderId="15" xfId="58" applyNumberFormat="1" applyFont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59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gif"/><Relationship Id="rId2" Type="http://schemas.openxmlformats.org/officeDocument/2006/relationships/image" Target="../media/image4.gif"/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3187700</xdr:colOff>
      <xdr:row>0</xdr:row>
      <xdr:rowOff>0</xdr:rowOff>
    </xdr:to>
    <xdr:pic macro="[1]!DesignIconClicked">
      <xdr:nvPicPr>
        <xdr:cNvPr id="3" name="BExKIN6PVBBZBBPEQHRTTEUH2RJ4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877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1206500</xdr:colOff>
      <xdr:row>0</xdr:row>
      <xdr:rowOff>0</xdr:rowOff>
    </xdr:to>
    <xdr:pic macro="[1]!DesignIconClicked">
      <xdr:nvPicPr>
        <xdr:cNvPr id="4" name="BEx9B78HB8WUJP8F5QJPTI4VOOBZ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0"/>
          <a:ext cx="120650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</xdr:row>
      <xdr:rowOff>76200</xdr:rowOff>
    </xdr:from>
    <xdr:to>
      <xdr:col>0</xdr:col>
      <xdr:colOff>2880455</xdr:colOff>
      <xdr:row>5</xdr:row>
      <xdr:rowOff>554831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2766155" cy="105965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4283075</xdr:colOff>
      <xdr:row>0</xdr:row>
      <xdr:rowOff>149225</xdr:rowOff>
    </xdr:to>
    <xdr:pic macro="[1]!DesignIconClicked">
      <xdr:nvPicPr>
        <xdr:cNvPr id="6" name="BExMG5BAX65W28MQRABL470W0MAL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83075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1206500</xdr:colOff>
      <xdr:row>0</xdr:row>
      <xdr:rowOff>149225</xdr:rowOff>
    </xdr:to>
    <xdr:pic macro="[1]!DesignIconClicked">
      <xdr:nvPicPr>
        <xdr:cNvPr id="10" name="BExMFHC8OH6P15SAN2C0IHUG1MH1" hidden="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06500" cy="149225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749300</xdr:colOff>
      <xdr:row>0</xdr:row>
      <xdr:rowOff>149225</xdr:rowOff>
    </xdr:to>
    <xdr:pic macro="[1]!DesignIconClicked">
      <xdr:nvPicPr>
        <xdr:cNvPr id="2" name="BExCUWXX7JJEJN31XAOANCPK8ARY" hidden="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0"/>
          <a:ext cx="749300" cy="14922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749300</xdr:colOff>
      <xdr:row>0</xdr:row>
      <xdr:rowOff>149225</xdr:rowOff>
    </xdr:to>
    <xdr:pic macro="[1]!DesignIconClicked">
      <xdr:nvPicPr>
        <xdr:cNvPr id="7" name="BEx9HVAIJ4BSXQ4BPAAQOST7K1OL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6975" y="0"/>
          <a:ext cx="749300" cy="14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1006475</xdr:colOff>
      <xdr:row>7</xdr:row>
      <xdr:rowOff>149225</xdr:rowOff>
    </xdr:to>
    <xdr:pic macro="[1]!DesignIconClicked">
      <xdr:nvPicPr>
        <xdr:cNvPr id="2" name="BExGPNB3O9HWVG9G802SY7HV7Z0U" hidden="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323850"/>
          <a:ext cx="9426575" cy="12827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6350</xdr:rowOff>
    </xdr:from>
    <xdr:to>
      <xdr:col>1</xdr:col>
      <xdr:colOff>69850</xdr:colOff>
      <xdr:row>2</xdr:row>
      <xdr:rowOff>57150</xdr:rowOff>
    </xdr:to>
    <xdr:pic macro="[1]!DesignIconClicked">
      <xdr:nvPicPr>
        <xdr:cNvPr id="3" name="BEx7I856F2UCSEBCK3F7PHDEC0QC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19050</xdr:colOff>
      <xdr:row>2</xdr:row>
      <xdr:rowOff>82550</xdr:rowOff>
    </xdr:from>
    <xdr:to>
      <xdr:col>1</xdr:col>
      <xdr:colOff>69850</xdr:colOff>
      <xdr:row>2</xdr:row>
      <xdr:rowOff>133350</xdr:rowOff>
    </xdr:to>
    <xdr:pic macro="[1]!DesignIconClicked">
      <xdr:nvPicPr>
        <xdr:cNvPr id="5" name="BExMQWZ3REEDOJUHDXS4WH62RV2J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</xdr:row>
      <xdr:rowOff>6350</xdr:rowOff>
    </xdr:from>
    <xdr:to>
      <xdr:col>2</xdr:col>
      <xdr:colOff>79375</xdr:colOff>
      <xdr:row>2</xdr:row>
      <xdr:rowOff>57150</xdr:rowOff>
    </xdr:to>
    <xdr:pic macro="[1]!DesignIconClicked">
      <xdr:nvPicPr>
        <xdr:cNvPr id="7" name="BEx9KCLTW0VZ5LY82ZNQDNPB7K2B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28575</xdr:colOff>
      <xdr:row>2</xdr:row>
      <xdr:rowOff>82550</xdr:rowOff>
    </xdr:from>
    <xdr:to>
      <xdr:col>2</xdr:col>
      <xdr:colOff>79375</xdr:colOff>
      <xdr:row>2</xdr:row>
      <xdr:rowOff>133350</xdr:rowOff>
    </xdr:to>
    <xdr:pic macro="[1]!DesignIconClicked">
      <xdr:nvPicPr>
        <xdr:cNvPr id="9" name="BEx5MZ8H6XT0C7P9QTUTDEIYNTV7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2</xdr:row>
      <xdr:rowOff>6350</xdr:rowOff>
    </xdr:from>
    <xdr:to>
      <xdr:col>3</xdr:col>
      <xdr:colOff>76200</xdr:colOff>
      <xdr:row>2</xdr:row>
      <xdr:rowOff>57150</xdr:rowOff>
    </xdr:to>
    <xdr:pic macro="[1]!DesignIconClicked">
      <xdr:nvPicPr>
        <xdr:cNvPr id="11" name="BEx9HAGPJZR5WYSGK2MDMUX1GNNB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2</xdr:row>
      <xdr:rowOff>82550</xdr:rowOff>
    </xdr:from>
    <xdr:to>
      <xdr:col>3</xdr:col>
      <xdr:colOff>76200</xdr:colOff>
      <xdr:row>2</xdr:row>
      <xdr:rowOff>133350</xdr:rowOff>
    </xdr:to>
    <xdr:pic macro="[1]!DesignIconClicked">
      <xdr:nvPicPr>
        <xdr:cNvPr id="13" name="BExO8SV9EALOY26ILEUGU879B1BN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2</xdr:row>
      <xdr:rowOff>6350</xdr:rowOff>
    </xdr:from>
    <xdr:to>
      <xdr:col>4</xdr:col>
      <xdr:colOff>69850</xdr:colOff>
      <xdr:row>2</xdr:row>
      <xdr:rowOff>57150</xdr:rowOff>
    </xdr:to>
    <xdr:pic macro="[1]!DesignIconClicked">
      <xdr:nvPicPr>
        <xdr:cNvPr id="15" name="BExSDQ7M9J818UPLH6VAA3AE5RK6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19050</xdr:colOff>
      <xdr:row>2</xdr:row>
      <xdr:rowOff>82550</xdr:rowOff>
    </xdr:from>
    <xdr:to>
      <xdr:col>4</xdr:col>
      <xdr:colOff>69850</xdr:colOff>
      <xdr:row>2</xdr:row>
      <xdr:rowOff>133350</xdr:rowOff>
    </xdr:to>
    <xdr:pic macro="[1]!DesignIconClicked">
      <xdr:nvPicPr>
        <xdr:cNvPr id="17" name="BExKTRA98SPGLZTP4GWRAEW99334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2</xdr:row>
      <xdr:rowOff>6350</xdr:rowOff>
    </xdr:from>
    <xdr:to>
      <xdr:col>5</xdr:col>
      <xdr:colOff>73025</xdr:colOff>
      <xdr:row>2</xdr:row>
      <xdr:rowOff>57150</xdr:rowOff>
    </xdr:to>
    <xdr:pic macro="[1]!DesignIconClicked">
      <xdr:nvPicPr>
        <xdr:cNvPr id="19" name="BExD3LOKLB1S9A7VIJSR4HPEV2GE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2</xdr:row>
      <xdr:rowOff>82550</xdr:rowOff>
    </xdr:from>
    <xdr:to>
      <xdr:col>5</xdr:col>
      <xdr:colOff>73025</xdr:colOff>
      <xdr:row>2</xdr:row>
      <xdr:rowOff>133350</xdr:rowOff>
    </xdr:to>
    <xdr:pic macro="[1]!DesignIconClicked">
      <xdr:nvPicPr>
        <xdr:cNvPr id="21" name="BExD1QZXJKZFXFHGZDJ7UK6HRP33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2</xdr:row>
      <xdr:rowOff>6350</xdr:rowOff>
    </xdr:from>
    <xdr:to>
      <xdr:col>6</xdr:col>
      <xdr:colOff>76200</xdr:colOff>
      <xdr:row>2</xdr:row>
      <xdr:rowOff>57150</xdr:rowOff>
    </xdr:to>
    <xdr:pic macro="[1]!DesignIconClicked">
      <xdr:nvPicPr>
        <xdr:cNvPr id="23" name="BEx3BBROJW9NKRO6WX3AISEBW4BU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2</xdr:row>
      <xdr:rowOff>82550</xdr:rowOff>
    </xdr:from>
    <xdr:to>
      <xdr:col>6</xdr:col>
      <xdr:colOff>76200</xdr:colOff>
      <xdr:row>2</xdr:row>
      <xdr:rowOff>133350</xdr:rowOff>
    </xdr:to>
    <xdr:pic macro="[1]!DesignIconClicked">
      <xdr:nvPicPr>
        <xdr:cNvPr id="25" name="BEx5A1COXV1ZT9K9CQNOGFWAIN8L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2</xdr:row>
      <xdr:rowOff>6350</xdr:rowOff>
    </xdr:from>
    <xdr:to>
      <xdr:col>7</xdr:col>
      <xdr:colOff>79375</xdr:colOff>
      <xdr:row>2</xdr:row>
      <xdr:rowOff>57150</xdr:rowOff>
    </xdr:to>
    <xdr:pic macro="[1]!DesignIconClicked">
      <xdr:nvPicPr>
        <xdr:cNvPr id="27" name="BExOB3FJB43UO1G0ZY2IJ5RGC1TR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28575</xdr:colOff>
      <xdr:row>2</xdr:row>
      <xdr:rowOff>82550</xdr:rowOff>
    </xdr:from>
    <xdr:to>
      <xdr:col>7</xdr:col>
      <xdr:colOff>79375</xdr:colOff>
      <xdr:row>2</xdr:row>
      <xdr:rowOff>133350</xdr:rowOff>
    </xdr:to>
    <xdr:pic macro="[1]!DesignIconClicked">
      <xdr:nvPicPr>
        <xdr:cNvPr id="29" name="BExGPVJWC6F6V7CH97D9B667C4DP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2</xdr:row>
      <xdr:rowOff>6350</xdr:rowOff>
    </xdr:from>
    <xdr:to>
      <xdr:col>8</xdr:col>
      <xdr:colOff>82550</xdr:colOff>
      <xdr:row>2</xdr:row>
      <xdr:rowOff>57150</xdr:rowOff>
    </xdr:to>
    <xdr:pic macro="[1]!DesignIconClicked">
      <xdr:nvPicPr>
        <xdr:cNvPr id="31" name="BExQB6BDWXH4U4FXM9JJOQTMZ2C8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18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2</xdr:row>
      <xdr:rowOff>82550</xdr:rowOff>
    </xdr:from>
    <xdr:to>
      <xdr:col>8</xdr:col>
      <xdr:colOff>82550</xdr:colOff>
      <xdr:row>2</xdr:row>
      <xdr:rowOff>133350</xdr:rowOff>
    </xdr:to>
    <xdr:pic macro="[1]!DesignIconClicked">
      <xdr:nvPicPr>
        <xdr:cNvPr id="97" name="BExISVMM2CX8R0EQ5PN94SK9AXEC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18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2</xdr:row>
      <xdr:rowOff>6350</xdr:rowOff>
    </xdr:from>
    <xdr:to>
      <xdr:col>9</xdr:col>
      <xdr:colOff>73025</xdr:colOff>
      <xdr:row>2</xdr:row>
      <xdr:rowOff>57150</xdr:rowOff>
    </xdr:to>
    <xdr:pic macro="[1]!DesignIconClicked">
      <xdr:nvPicPr>
        <xdr:cNvPr id="99" name="BExIS7NGTFZ08NS8YPBBH2KHE7Z5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2</xdr:row>
      <xdr:rowOff>82550</xdr:rowOff>
    </xdr:from>
    <xdr:to>
      <xdr:col>9</xdr:col>
      <xdr:colOff>73025</xdr:colOff>
      <xdr:row>2</xdr:row>
      <xdr:rowOff>133350</xdr:rowOff>
    </xdr:to>
    <xdr:pic macro="[1]!DesignIconClicked">
      <xdr:nvPicPr>
        <xdr:cNvPr id="101" name="BExY08IDD4T1E86FSLBV3OCB78AF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406400"/>
          <a:ext cx="50800" cy="50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6</xdr:col>
      <xdr:colOff>1299370</xdr:colOff>
      <xdr:row>23</xdr:row>
      <xdr:rowOff>39687</xdr:rowOff>
    </xdr:to>
    <xdr:pic macro="[1]!DesignIconClicked">
      <xdr:nvPicPr>
        <xdr:cNvPr id="3" name="BEx5N82PHKWE9JFL4KDG6QN7596V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265025" cy="3873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tabSelected="1" zoomScaleNormal="100" workbookViewId="0">
      <pane ySplit="10" topLeftCell="A23" activePane="bottomLeft" state="frozen"/>
      <selection activeCell="A2" sqref="A2"/>
      <selection pane="bottomLeft" activeCell="A34" sqref="A34"/>
    </sheetView>
  </sheetViews>
  <sheetFormatPr baseColWidth="10" defaultColWidth="11.44140625" defaultRowHeight="13.2" x14ac:dyDescent="0.25"/>
  <cols>
    <col min="1" max="1" width="64.44140625" customWidth="1"/>
    <col min="2" max="7" width="18.33203125" customWidth="1"/>
  </cols>
  <sheetData>
    <row r="1" spans="1:15" s="22" customFormat="1" x14ac:dyDescent="0.25">
      <c r="A1" s="21" t="s">
        <v>25</v>
      </c>
      <c r="B1" s="21"/>
      <c r="C1" s="21" t="s">
        <v>26</v>
      </c>
      <c r="D1" s="21" t="s">
        <v>45</v>
      </c>
      <c r="E1" s="22" t="s">
        <v>46</v>
      </c>
      <c r="F1" s="22" t="s">
        <v>47</v>
      </c>
      <c r="G1" s="22" t="s">
        <v>48</v>
      </c>
      <c r="H1" s="22" t="s">
        <v>48</v>
      </c>
      <c r="J1" s="21" t="s">
        <v>43</v>
      </c>
      <c r="K1" s="21" t="s">
        <v>44</v>
      </c>
      <c r="L1" s="22" t="s">
        <v>49</v>
      </c>
      <c r="M1" s="22" t="s">
        <v>50</v>
      </c>
      <c r="N1" s="22" t="s">
        <v>51</v>
      </c>
      <c r="O1" s="22" t="s">
        <v>52</v>
      </c>
    </row>
    <row r="2" spans="1:15" ht="13.8" thickBot="1" x14ac:dyDescent="0.3">
      <c r="A2" s="1"/>
      <c r="B2" s="13"/>
      <c r="D2" s="1"/>
    </row>
    <row r="3" spans="1:15" ht="17.399999999999999" x14ac:dyDescent="0.25">
      <c r="A3" s="32" t="s">
        <v>24</v>
      </c>
      <c r="B3" s="33"/>
      <c r="C3" s="33"/>
      <c r="D3" s="33"/>
      <c r="E3" s="33"/>
      <c r="F3" s="33"/>
      <c r="G3" s="34"/>
    </row>
    <row r="4" spans="1:15" ht="13.8" x14ac:dyDescent="0.25">
      <c r="A4" s="35" t="s">
        <v>0</v>
      </c>
      <c r="B4" s="36"/>
      <c r="C4" s="36"/>
      <c r="D4" s="36"/>
      <c r="E4" s="36"/>
      <c r="F4" s="36"/>
      <c r="G4" s="37"/>
    </row>
    <row r="5" spans="1:15" x14ac:dyDescent="0.25">
      <c r="A5" s="38" t="s">
        <v>1</v>
      </c>
      <c r="B5" s="39"/>
      <c r="C5" s="39"/>
      <c r="D5" s="39"/>
      <c r="E5" s="39"/>
      <c r="F5" s="39"/>
      <c r="G5" s="40"/>
    </row>
    <row r="6" spans="1:15" ht="46.5" customHeight="1" thickBot="1" x14ac:dyDescent="0.3">
      <c r="A6" s="41" t="s">
        <v>53</v>
      </c>
      <c r="B6" s="42"/>
      <c r="C6" s="42"/>
      <c r="D6" s="42"/>
      <c r="E6" s="42"/>
      <c r="F6" s="42"/>
      <c r="G6" s="43"/>
    </row>
    <row r="7" spans="1:15" x14ac:dyDescent="0.25">
      <c r="A7" s="54" t="s">
        <v>54</v>
      </c>
      <c r="B7" s="55"/>
      <c r="C7" s="55"/>
      <c r="D7" s="55"/>
      <c r="E7" s="55"/>
      <c r="F7" s="55"/>
      <c r="G7" s="56"/>
    </row>
    <row r="8" spans="1:15" ht="13.8" thickBot="1" x14ac:dyDescent="0.3">
      <c r="A8" s="44" t="s">
        <v>2</v>
      </c>
      <c r="B8" s="45"/>
      <c r="C8" s="45"/>
      <c r="D8" s="45"/>
      <c r="E8" s="45"/>
      <c r="F8" s="45"/>
      <c r="G8" s="46"/>
    </row>
    <row r="9" spans="1:15" ht="13.8" thickBot="1" x14ac:dyDescent="0.3">
      <c r="A9" s="47" t="s">
        <v>3</v>
      </c>
      <c r="B9" s="49" t="s">
        <v>4</v>
      </c>
      <c r="C9" s="50"/>
      <c r="D9" s="50"/>
      <c r="E9" s="50"/>
      <c r="F9" s="51"/>
      <c r="G9" s="52" t="s">
        <v>5</v>
      </c>
      <c r="H9" s="31"/>
      <c r="I9" s="31"/>
    </row>
    <row r="10" spans="1:15" ht="24.6" thickBot="1" x14ac:dyDescent="0.3">
      <c r="A10" s="48"/>
      <c r="B10" s="11" t="s">
        <v>6</v>
      </c>
      <c r="C10" s="12" t="s">
        <v>7</v>
      </c>
      <c r="D10" s="12" t="s">
        <v>8</v>
      </c>
      <c r="E10" s="12" t="s">
        <v>9</v>
      </c>
      <c r="F10" s="12" t="s">
        <v>10</v>
      </c>
      <c r="G10" s="53"/>
      <c r="H10" s="31"/>
      <c r="I10" s="31"/>
    </row>
    <row r="11" spans="1:15" x14ac:dyDescent="0.25">
      <c r="A11" s="2" t="s">
        <v>11</v>
      </c>
      <c r="B11" s="3">
        <f>B12+B13+B14+B17+B18+B21</f>
        <v>9144679423</v>
      </c>
      <c r="C11" s="3">
        <f t="shared" ref="C11:G11" si="0">C12+C13+C14+C17+C18+C21</f>
        <v>-846870850.72000015</v>
      </c>
      <c r="D11" s="3">
        <f t="shared" si="0"/>
        <v>2279923767.2799997</v>
      </c>
      <c r="E11" s="3">
        <f t="shared" si="0"/>
        <v>2279923767.2799997</v>
      </c>
      <c r="F11" s="3">
        <f t="shared" si="0"/>
        <v>2053595146.3400002</v>
      </c>
      <c r="G11" s="3">
        <f t="shared" si="0"/>
        <v>0</v>
      </c>
      <c r="H11" s="31"/>
      <c r="I11" s="31"/>
    </row>
    <row r="12" spans="1:15" x14ac:dyDescent="0.25">
      <c r="A12" s="4" t="s">
        <v>12</v>
      </c>
      <c r="B12" s="5">
        <v>3779099475</v>
      </c>
      <c r="C12" s="5">
        <v>-240991639.46000001</v>
      </c>
      <c r="D12" s="5">
        <v>731795119.53999996</v>
      </c>
      <c r="E12" s="5">
        <v>731795119.53999996</v>
      </c>
      <c r="F12" s="5">
        <v>588846458.74000001</v>
      </c>
      <c r="G12" s="5">
        <v>0</v>
      </c>
      <c r="H12" s="31"/>
      <c r="I12" s="31"/>
    </row>
    <row r="13" spans="1:15" x14ac:dyDescent="0.25">
      <c r="A13" s="4" t="s">
        <v>13</v>
      </c>
      <c r="B13" s="5">
        <v>2983558467</v>
      </c>
      <c r="C13" s="5">
        <v>-445146739.22000003</v>
      </c>
      <c r="D13" s="5">
        <v>1141585044.78</v>
      </c>
      <c r="E13" s="5">
        <v>1141585044.78</v>
      </c>
      <c r="F13" s="5">
        <v>1138173231.04</v>
      </c>
      <c r="G13" s="5">
        <v>0</v>
      </c>
      <c r="H13" s="31"/>
      <c r="I13" s="31"/>
    </row>
    <row r="14" spans="1:15" x14ac:dyDescent="0.25">
      <c r="A14" s="4" t="s">
        <v>14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</row>
    <row r="15" spans="1:15" x14ac:dyDescent="0.25">
      <c r="A15" s="4" t="s">
        <v>15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</row>
    <row r="16" spans="1:15" x14ac:dyDescent="0.25">
      <c r="A16" s="4" t="s">
        <v>16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7" x14ac:dyDescent="0.25">
      <c r="A17" s="4" t="s">
        <v>17</v>
      </c>
      <c r="B17" s="5">
        <v>2335021481</v>
      </c>
      <c r="C17" s="5">
        <v>-135416854.44999999</v>
      </c>
      <c r="D17" s="5">
        <v>384859220.55000001</v>
      </c>
      <c r="E17" s="5">
        <v>384859220.55000001</v>
      </c>
      <c r="F17" s="5">
        <v>323157760.63999999</v>
      </c>
      <c r="G17" s="5">
        <v>0</v>
      </c>
    </row>
    <row r="18" spans="1:7" x14ac:dyDescent="0.25">
      <c r="A18" s="23" t="s">
        <v>18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6" t="s">
        <v>19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6" t="s">
        <v>20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4" t="s">
        <v>21</v>
      </c>
      <c r="B21" s="5">
        <v>47000000</v>
      </c>
      <c r="C21" s="5">
        <v>-25315617.59</v>
      </c>
      <c r="D21" s="5">
        <v>21684382.41</v>
      </c>
      <c r="E21" s="5">
        <v>21684382.41</v>
      </c>
      <c r="F21" s="5">
        <v>3417695.92</v>
      </c>
      <c r="G21" s="5">
        <v>0</v>
      </c>
    </row>
    <row r="22" spans="1:7" x14ac:dyDescent="0.25">
      <c r="A22" s="4"/>
      <c r="B22" s="3"/>
      <c r="C22" s="3"/>
      <c r="D22" s="7"/>
      <c r="E22" s="3"/>
      <c r="F22" s="3"/>
      <c r="G22" s="7"/>
    </row>
    <row r="23" spans="1:7" x14ac:dyDescent="0.25">
      <c r="A23" s="2" t="s">
        <v>22</v>
      </c>
      <c r="B23" s="3">
        <f>B24+B25+B26+B29+B30+B33</f>
        <v>16935963601</v>
      </c>
      <c r="C23" s="3">
        <f t="shared" ref="C23:G23" si="1">C24+C25+C26+C29+C30+C33</f>
        <v>73238103.400000006</v>
      </c>
      <c r="D23" s="3">
        <f t="shared" si="1"/>
        <v>3945638710.4000001</v>
      </c>
      <c r="E23" s="3">
        <f t="shared" si="1"/>
        <v>3945638710.4000001</v>
      </c>
      <c r="F23" s="3">
        <f t="shared" si="1"/>
        <v>3945638710.4000001</v>
      </c>
      <c r="G23" s="3">
        <f t="shared" si="1"/>
        <v>0</v>
      </c>
    </row>
    <row r="24" spans="1:7" x14ac:dyDescent="0.25">
      <c r="A24" s="4" t="s">
        <v>12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4" t="s">
        <v>13</v>
      </c>
      <c r="B25" s="5">
        <v>16935963601</v>
      </c>
      <c r="C25" s="5">
        <v>73238103.400000006</v>
      </c>
      <c r="D25" s="5">
        <v>3945638710.4000001</v>
      </c>
      <c r="E25" s="5">
        <v>3945638710.4000001</v>
      </c>
      <c r="F25" s="5">
        <v>3945638710.4000001</v>
      </c>
      <c r="G25" s="5">
        <v>0</v>
      </c>
    </row>
    <row r="26" spans="1:7" x14ac:dyDescent="0.25">
      <c r="A26" s="4" t="s">
        <v>14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x14ac:dyDescent="0.25">
      <c r="A27" s="4" t="s">
        <v>15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x14ac:dyDescent="0.25">
      <c r="A28" s="4" t="s">
        <v>16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</row>
    <row r="29" spans="1:7" x14ac:dyDescent="0.25">
      <c r="A29" s="4" t="s">
        <v>17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5">
      <c r="A30" s="23" t="s">
        <v>18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5">
      <c r="A31" s="6" t="s">
        <v>19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5">
      <c r="A32" s="6" t="s">
        <v>20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5">
      <c r="A33" s="4" t="s">
        <v>21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x14ac:dyDescent="0.25">
      <c r="A34" s="2" t="s">
        <v>23</v>
      </c>
      <c r="B34" s="3">
        <f>B11+B23</f>
        <v>26080643024</v>
      </c>
      <c r="C34" s="3">
        <f t="shared" ref="C34:G34" si="2">C11+C23</f>
        <v>-773632747.32000017</v>
      </c>
      <c r="D34" s="3">
        <f t="shared" si="2"/>
        <v>6225562477.6800003</v>
      </c>
      <c r="E34" s="3">
        <f t="shared" si="2"/>
        <v>6225562477.6800003</v>
      </c>
      <c r="F34" s="3">
        <f t="shared" si="2"/>
        <v>5999233856.7399998</v>
      </c>
      <c r="G34" s="3">
        <f t="shared" si="2"/>
        <v>0</v>
      </c>
    </row>
    <row r="35" spans="1:7" ht="13.8" thickBot="1" x14ac:dyDescent="0.3">
      <c r="A35" s="8"/>
      <c r="B35" s="9"/>
      <c r="C35" s="10"/>
      <c r="D35" s="10"/>
      <c r="E35" s="10"/>
      <c r="F35" s="10"/>
      <c r="G35" s="10"/>
    </row>
    <row r="37" spans="1:7" x14ac:dyDescent="0.25">
      <c r="A37" s="30"/>
      <c r="B37" s="30"/>
      <c r="C37" s="30"/>
      <c r="D37" s="30"/>
      <c r="E37" s="30"/>
      <c r="F37" s="30"/>
      <c r="G37" s="30"/>
    </row>
    <row r="38" spans="1:7" x14ac:dyDescent="0.25">
      <c r="A38" s="30"/>
      <c r="B38" s="30"/>
      <c r="C38" s="30"/>
      <c r="D38" s="30"/>
      <c r="E38" s="30"/>
      <c r="F38" s="30"/>
      <c r="G38" s="30"/>
    </row>
    <row r="39" spans="1:7" x14ac:dyDescent="0.25">
      <c r="A39" s="30"/>
      <c r="B39" s="30"/>
      <c r="C39" s="30"/>
      <c r="D39" s="30"/>
      <c r="E39" s="30"/>
      <c r="F39" s="30"/>
      <c r="G39" s="30"/>
    </row>
  </sheetData>
  <mergeCells count="11">
    <mergeCell ref="A37:G39"/>
    <mergeCell ref="H9:I13"/>
    <mergeCell ref="A3:G3"/>
    <mergeCell ref="A4:G4"/>
    <mergeCell ref="A5:G5"/>
    <mergeCell ref="A6:G6"/>
    <mergeCell ref="A8:G8"/>
    <mergeCell ref="A9:A10"/>
    <mergeCell ref="B9:F9"/>
    <mergeCell ref="G9:G10"/>
    <mergeCell ref="A7:G7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8"/>
  <sheetViews>
    <sheetView workbookViewId="0">
      <selection activeCell="D5" sqref="D5"/>
    </sheetView>
  </sheetViews>
  <sheetFormatPr baseColWidth="10" defaultColWidth="8.88671875" defaultRowHeight="13.2" x14ac:dyDescent="0.25"/>
  <cols>
    <col min="2" max="2" width="16.44140625" bestFit="1" customWidth="1"/>
    <col min="3" max="3" width="12.44140625" bestFit="1" customWidth="1"/>
    <col min="4" max="4" width="20.33203125" bestFit="1" customWidth="1"/>
    <col min="5" max="9" width="15.44140625" bestFit="1" customWidth="1"/>
    <col min="10" max="10" width="15.33203125" bestFit="1" customWidth="1"/>
  </cols>
  <sheetData>
    <row r="3" spans="2:10" ht="39.6" x14ac:dyDescent="0.25">
      <c r="B3" s="27" t="s">
        <v>27</v>
      </c>
      <c r="C3" s="27" t="s">
        <v>28</v>
      </c>
      <c r="D3" s="27" t="s">
        <v>29</v>
      </c>
      <c r="E3" s="28" t="s">
        <v>37</v>
      </c>
      <c r="F3" s="28" t="s">
        <v>38</v>
      </c>
      <c r="G3" s="28" t="s">
        <v>39</v>
      </c>
      <c r="H3" s="28" t="s">
        <v>40</v>
      </c>
      <c r="I3" s="28" t="s">
        <v>41</v>
      </c>
      <c r="J3" s="28" t="s">
        <v>42</v>
      </c>
    </row>
    <row r="4" spans="2:10" x14ac:dyDescent="0.25">
      <c r="B4" s="24" t="s">
        <v>30</v>
      </c>
      <c r="C4" s="24" t="s">
        <v>31</v>
      </c>
      <c r="D4" s="24" t="s">
        <v>32</v>
      </c>
      <c r="E4" s="16">
        <v>41897450</v>
      </c>
      <c r="F4" s="16">
        <v>56082363.799999997</v>
      </c>
      <c r="G4" s="16">
        <v>97979813.799999997</v>
      </c>
      <c r="H4" s="16">
        <v>55394236.270000003</v>
      </c>
      <c r="I4" s="16">
        <v>55394236.270000003</v>
      </c>
      <c r="J4" s="16">
        <v>42585577.530000001</v>
      </c>
    </row>
    <row r="5" spans="2:10" x14ac:dyDescent="0.25">
      <c r="B5" s="24" t="s">
        <v>33</v>
      </c>
      <c r="C5" s="24" t="s">
        <v>33</v>
      </c>
      <c r="D5" s="24" t="s">
        <v>34</v>
      </c>
      <c r="E5" s="16">
        <v>257370050</v>
      </c>
      <c r="F5" s="16">
        <v>344505949.06999999</v>
      </c>
      <c r="G5" s="16">
        <v>601875999.07000005</v>
      </c>
      <c r="H5" s="16">
        <v>279444060.35000002</v>
      </c>
      <c r="I5" s="16">
        <v>279444060.35000002</v>
      </c>
      <c r="J5" s="16">
        <v>322431938.72000003</v>
      </c>
    </row>
    <row r="6" spans="2:10" x14ac:dyDescent="0.25">
      <c r="B6" s="24" t="s">
        <v>33</v>
      </c>
      <c r="C6" s="24" t="s">
        <v>35</v>
      </c>
      <c r="D6" s="24" t="s">
        <v>32</v>
      </c>
      <c r="E6" s="16">
        <v>878864171.07000005</v>
      </c>
      <c r="F6" s="17">
        <v>0</v>
      </c>
      <c r="G6" s="16">
        <v>878864171.07000005</v>
      </c>
      <c r="H6" s="16">
        <v>151261624.41</v>
      </c>
      <c r="I6" s="16">
        <v>151261624.41</v>
      </c>
      <c r="J6" s="16">
        <v>727602546.65999997</v>
      </c>
    </row>
    <row r="7" spans="2:10" x14ac:dyDescent="0.25">
      <c r="B7" s="24" t="s">
        <v>33</v>
      </c>
      <c r="C7" s="24" t="s">
        <v>33</v>
      </c>
      <c r="D7" s="24" t="s">
        <v>34</v>
      </c>
      <c r="E7" s="16">
        <v>2054630571.9300001</v>
      </c>
      <c r="F7" s="16">
        <v>9800602</v>
      </c>
      <c r="G7" s="16">
        <v>2064431173.9300001</v>
      </c>
      <c r="H7" s="16">
        <v>440760388.93000001</v>
      </c>
      <c r="I7" s="16">
        <v>440760388.93000001</v>
      </c>
      <c r="J7" s="16">
        <v>1623670785</v>
      </c>
    </row>
    <row r="8" spans="2:10" x14ac:dyDescent="0.25">
      <c r="B8" s="25" t="s">
        <v>36</v>
      </c>
      <c r="C8" s="25" t="s">
        <v>33</v>
      </c>
      <c r="D8" s="25" t="s">
        <v>33</v>
      </c>
      <c r="E8" s="26">
        <v>3232762243</v>
      </c>
      <c r="F8" s="26">
        <v>410388914.87</v>
      </c>
      <c r="G8" s="26">
        <v>3643151157.8699999</v>
      </c>
      <c r="H8" s="26">
        <v>926860309.96000004</v>
      </c>
      <c r="I8" s="26">
        <v>926860309.96000004</v>
      </c>
      <c r="J8" s="26">
        <v>2716290847.9099998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80" zoomScaleNormal="80" workbookViewId="0">
      <selection activeCell="A11" sqref="A11"/>
    </sheetView>
  </sheetViews>
  <sheetFormatPr baseColWidth="10" defaultColWidth="11.44140625" defaultRowHeight="13.2" x14ac:dyDescent="0.25"/>
  <cols>
    <col min="1" max="1" width="61.6640625" bestFit="1" customWidth="1"/>
    <col min="2" max="2" width="19.6640625" bestFit="1" customWidth="1"/>
    <col min="3" max="3" width="28.44140625" bestFit="1" customWidth="1"/>
    <col min="4" max="4" width="19.6640625" bestFit="1" customWidth="1"/>
    <col min="5" max="6" width="17.44140625" bestFit="1" customWidth="1"/>
    <col min="7" max="7" width="19.6640625" bestFit="1" customWidth="1"/>
  </cols>
  <sheetData>
    <row r="1" spans="1:7" x14ac:dyDescent="0.25">
      <c r="A1" s="14"/>
      <c r="B1" s="15" t="e">
        <f ca="1">[1]!BexGetCellData("00O2TQ2O5Z7DPSFCWMDG4H3QW","","DP_1")</f>
        <v>#NAME?</v>
      </c>
      <c r="C1" s="15" t="e">
        <f ca="1">[1]!BexGetCellData("00O2TQ2O5Z7DPSFCWMDG4HA2G","","DP_1")</f>
        <v>#NAME?</v>
      </c>
      <c r="D1" s="15" t="e">
        <f ca="1">[1]!BexGetCellData("00O2TQ2O5Z7DPSFCWMDG4HGE0","","DP_1")</f>
        <v>#NAME?</v>
      </c>
      <c r="E1" s="15" t="e">
        <f ca="1">[1]!BexGetCellData("00O2TQ2O5Z7DPSFCWMDG4HMPK","","DP_1")</f>
        <v>#NAME?</v>
      </c>
      <c r="F1" s="15" t="e">
        <f ca="1">[1]!BexGetCellData("00O2TQ2O5Z7DPSFCWMDG4HT14","","DP_1")</f>
        <v>#NAME?</v>
      </c>
      <c r="G1" s="15" t="e">
        <f ca="1">[1]!BexGetCellData("00O2TQ2O5Z7DPSFCWMDG4HZCO","","DP_1")</f>
        <v>#NAME?</v>
      </c>
    </row>
    <row r="2" spans="1:7" x14ac:dyDescent="0.25">
      <c r="A2" s="18" t="e">
        <f ca="1">[1]!BexGetCellData("","00O2TQ2O5Z7DPSFHJ8Z5KTK6N","DP_1")</f>
        <v>#NAME?</v>
      </c>
      <c r="B2" s="16" t="e">
        <f ca="1">[1]!BexGetCellData("00O2TQ2O5Z7DPSFCWMDG4H3QW","00O2TQ2O5Z7DPSFHJ8Z5KTK6N","DP_1")</f>
        <v>#NAME?</v>
      </c>
      <c r="C2" s="16" t="e">
        <f ca="1">[1]!BexGetCellData("00O2TQ2O5Z7DPSFCWMDG4HA2G","00O2TQ2O5Z7DPSFHJ8Z5KTK6N","DP_1")</f>
        <v>#NAME?</v>
      </c>
      <c r="D2" s="16" t="e">
        <f ca="1">[1]!BexGetCellData("00O2TQ2O5Z7DPSFCWMDG4HGE0","00O2TQ2O5Z7DPSFHJ8Z5KTK6N","DP_1")</f>
        <v>#NAME?</v>
      </c>
      <c r="E2" s="16" t="e">
        <f ca="1">[1]!BexGetCellData("00O2TQ2O5Z7DPSFCWMDG4HMPK","00O2TQ2O5Z7DPSFHJ8Z5KTK6N","DP_1")</f>
        <v>#NAME?</v>
      </c>
      <c r="F2" s="16" t="e">
        <f ca="1">[1]!BexGetCellData("00O2TQ2O5Z7DPSFCWMDG4HT14","00O2TQ2O5Z7DPSFHJ8Z5KTK6N","DP_1")</f>
        <v>#NAME?</v>
      </c>
      <c r="G2" s="16" t="e">
        <f ca="1">[1]!BexGetCellData("00O2TQ2O5Z7DPSFCWMDG4HZCO","00O2TQ2O5Z7DPSFHJ8Z5KTK6N","DP_1")</f>
        <v>#NAME?</v>
      </c>
    </row>
    <row r="3" spans="1:7" x14ac:dyDescent="0.25">
      <c r="A3" s="19" t="e">
        <f ca="1">[1]!BexGetCellData("","00O2TQ2O5Z7DPSFHJ8Z5KTQI7","DP_1")</f>
        <v>#NAME?</v>
      </c>
      <c r="B3" s="16" t="e">
        <f ca="1">[1]!BexGetCellData("00O2TQ2O5Z7DPSFCWMDG4H3QW","00O2TQ2O5Z7DPSFHJ8Z5KTQI7","DP_1")</f>
        <v>#NAME?</v>
      </c>
      <c r="C3" s="16" t="e">
        <f ca="1">[1]!BexGetCellData("00O2TQ2O5Z7DPSFCWMDG4HA2G","00O2TQ2O5Z7DPSFHJ8Z5KTQI7","DP_1")</f>
        <v>#NAME?</v>
      </c>
      <c r="D3" s="16" t="e">
        <f ca="1">[1]!BexGetCellData("00O2TQ2O5Z7DPSFCWMDG4HGE0","00O2TQ2O5Z7DPSFHJ8Z5KTQI7","DP_1")</f>
        <v>#NAME?</v>
      </c>
      <c r="E3" s="16" t="e">
        <f ca="1">[1]!BexGetCellData("00O2TQ2O5Z7DPSFCWMDG4HMPK","00O2TQ2O5Z7DPSFHJ8Z5KTQI7","DP_1")</f>
        <v>#NAME?</v>
      </c>
      <c r="F3" s="16" t="e">
        <f ca="1">[1]!BexGetCellData("00O2TQ2O5Z7DPSFCWMDG4HT14","00O2TQ2O5Z7DPSFHJ8Z5KTQI7","DP_1")</f>
        <v>#NAME?</v>
      </c>
      <c r="G3" s="16" t="e">
        <f ca="1">[1]!BexGetCellData("00O2TQ2O5Z7DPSFCWMDG4HZCO","00O2TQ2O5Z7DPSFHJ8Z5KTQI7","DP_1")</f>
        <v>#NAME?</v>
      </c>
    </row>
    <row r="4" spans="1:7" x14ac:dyDescent="0.25">
      <c r="A4" s="19" t="e">
        <f ca="1">[1]!BexGetCellData("","00O2TQ2O5Z7DPSFHJ8Z5KTWTR","DP_1")</f>
        <v>#NAME?</v>
      </c>
      <c r="B4" s="16" t="e">
        <f ca="1">[1]!BexGetCellData("00O2TQ2O5Z7DPSFCWMDG4H3QW","00O2TQ2O5Z7DPSFHJ8Z5KTWTR","DP_1")</f>
        <v>#NAME?</v>
      </c>
      <c r="C4" s="16" t="e">
        <f ca="1">[1]!BexGetCellData("00O2TQ2O5Z7DPSFCWMDG4HA2G","00O2TQ2O5Z7DPSFHJ8Z5KTWTR","DP_1")</f>
        <v>#NAME?</v>
      </c>
      <c r="D4" s="16" t="e">
        <f ca="1">[1]!BexGetCellData("00O2TQ2O5Z7DPSFCWMDG4HGE0","00O2TQ2O5Z7DPSFHJ8Z5KTWTR","DP_1")</f>
        <v>#NAME?</v>
      </c>
      <c r="E4" s="16" t="e">
        <f ca="1">[1]!BexGetCellData("00O2TQ2O5Z7DPSFCWMDG4HMPK","00O2TQ2O5Z7DPSFHJ8Z5KTWTR","DP_1")</f>
        <v>#NAME?</v>
      </c>
      <c r="F4" s="16" t="e">
        <f ca="1">[1]!BexGetCellData("00O2TQ2O5Z7DPSFCWMDG4HT14","00O2TQ2O5Z7DPSFHJ8Z5KTWTR","DP_1")</f>
        <v>#NAME?</v>
      </c>
      <c r="G4" s="16" t="e">
        <f ca="1">[1]!BexGetCellData("00O2TQ2O5Z7DPSFCWMDG4HZCO","00O2TQ2O5Z7DPSFHJ8Z5KTWTR","DP_1")</f>
        <v>#NAME?</v>
      </c>
    </row>
    <row r="5" spans="1:7" x14ac:dyDescent="0.25">
      <c r="A5" s="19" t="e">
        <f ca="1">[1]!BexGetCellData("","00O2TQ2O5Z7DTSZZVLQJDQFIN","DP_1")</f>
        <v>#NAME?</v>
      </c>
      <c r="B5" s="17" t="e">
        <f ca="1">[1]!BexGetCellData("00O2TQ2O5Z7DPSFCWMDG4H3QW","00O2TQ2O5Z7DTSZZVLQJDQFIN","DP_1")</f>
        <v>#NAME?</v>
      </c>
      <c r="C5" s="17" t="e">
        <f ca="1">[1]!BexGetCellData("00O2TQ2O5Z7DPSFCWMDG4HA2G","00O2TQ2O5Z7DTSZZVLQJDQFIN","DP_1")</f>
        <v>#NAME?</v>
      </c>
      <c r="D5" s="17" t="e">
        <f ca="1">[1]!BexGetCellData("00O2TQ2O5Z7DPSFCWMDG4HGE0","00O2TQ2O5Z7DTSZZVLQJDQFIN","DP_1")</f>
        <v>#NAME?</v>
      </c>
      <c r="E5" s="17" t="e">
        <f ca="1">[1]!BexGetCellData("00O2TQ2O5Z7DPSFCWMDG4HMPK","00O2TQ2O5Z7DTSZZVLQJDQFIN","DP_1")</f>
        <v>#NAME?</v>
      </c>
      <c r="F5" s="17" t="e">
        <f ca="1">[1]!BexGetCellData("00O2TQ2O5Z7DPSFCWMDG4HT14","00O2TQ2O5Z7DTSZZVLQJDQFIN","DP_1")</f>
        <v>#NAME?</v>
      </c>
      <c r="G5" s="17" t="e">
        <f ca="1">[1]!BexGetCellData("00O2TQ2O5Z7DPSFCWMDG4HZCO","00O2TQ2O5Z7DTSZZVLQJDQFIN","DP_1")</f>
        <v>#NAME?</v>
      </c>
    </row>
    <row r="6" spans="1:7" x14ac:dyDescent="0.25">
      <c r="A6" s="20" t="e">
        <f ca="1">[1]!BexGetCellData("","00O2TQ2O5Z7DTSZZZA3RCSZDJ","DP_1")</f>
        <v>#NAME?</v>
      </c>
      <c r="B6" s="17" t="e">
        <f ca="1">[1]!BexGetCellData("00O2TQ2O5Z7DPSFCWMDG4H3QW","00O2TQ2O5Z7DTSZZZA3RCSZDJ","DP_1")</f>
        <v>#NAME?</v>
      </c>
      <c r="C6" s="17" t="e">
        <f ca="1">[1]!BexGetCellData("00O2TQ2O5Z7DPSFCWMDG4HA2G","00O2TQ2O5Z7DTSZZZA3RCSZDJ","DP_1")</f>
        <v>#NAME?</v>
      </c>
      <c r="D6" s="17" t="e">
        <f ca="1">[1]!BexGetCellData("00O2TQ2O5Z7DPSFCWMDG4HGE0","00O2TQ2O5Z7DTSZZZA3RCSZDJ","DP_1")</f>
        <v>#NAME?</v>
      </c>
      <c r="E6" s="17" t="e">
        <f ca="1">[1]!BexGetCellData("00O2TQ2O5Z7DPSFCWMDG4HMPK","00O2TQ2O5Z7DTSZZZA3RCSZDJ","DP_1")</f>
        <v>#NAME?</v>
      </c>
      <c r="F6" s="17" t="e">
        <f ca="1">[1]!BexGetCellData("00O2TQ2O5Z7DPSFCWMDG4HT14","00O2TQ2O5Z7DTSZZZA3RCSZDJ","DP_1")</f>
        <v>#NAME?</v>
      </c>
      <c r="G6" s="17" t="e">
        <f ca="1">[1]!BexGetCellData("00O2TQ2O5Z7DPSFCWMDG4HZCO","00O2TQ2O5Z7DTSZZZA3RCSZDJ","DP_1")</f>
        <v>#NAME?</v>
      </c>
    </row>
    <row r="7" spans="1:7" x14ac:dyDescent="0.25">
      <c r="A7" s="20" t="e">
        <f ca="1">[1]!BexGetCellData("","00O2TQ2O5Z7DTSZZZA3RCT5P3","DP_1")</f>
        <v>#NAME?</v>
      </c>
      <c r="B7" s="17" t="e">
        <f ca="1">[1]!BexGetCellData("00O2TQ2O5Z7DPSFCWMDG4H3QW","00O2TQ2O5Z7DTSZZZA3RCT5P3","DP_1")</f>
        <v>#NAME?</v>
      </c>
      <c r="C7" s="17" t="e">
        <f ca="1">[1]!BexGetCellData("00O2TQ2O5Z7DPSFCWMDG4HA2G","00O2TQ2O5Z7DTSZZZA3RCT5P3","DP_1")</f>
        <v>#NAME?</v>
      </c>
      <c r="D7" s="17" t="e">
        <f ca="1">[1]!BexGetCellData("00O2TQ2O5Z7DPSFCWMDG4HGE0","00O2TQ2O5Z7DTSZZZA3RCT5P3","DP_1")</f>
        <v>#NAME?</v>
      </c>
      <c r="E7" s="17" t="e">
        <f ca="1">[1]!BexGetCellData("00O2TQ2O5Z7DPSFCWMDG4HMPK","00O2TQ2O5Z7DTSZZZA3RCT5P3","DP_1")</f>
        <v>#NAME?</v>
      </c>
      <c r="F7" s="17" t="e">
        <f ca="1">[1]!BexGetCellData("00O2TQ2O5Z7DPSFCWMDG4HT14","00O2TQ2O5Z7DTSZZZA3RCT5P3","DP_1")</f>
        <v>#NAME?</v>
      </c>
      <c r="G7" s="17" t="e">
        <f ca="1">[1]!BexGetCellData("00O2TQ2O5Z7DPSFCWMDG4HZCO","00O2TQ2O5Z7DTSZZZA3RCT5P3","DP_1")</f>
        <v>#NAME?</v>
      </c>
    </row>
    <row r="8" spans="1:7" x14ac:dyDescent="0.25">
      <c r="A8" s="19" t="e">
        <f ca="1">[1]!BexGetCellData("","00O2TQ2O5Z7DTT002SHJ7SU1Z","DP_1")</f>
        <v>#NAME?</v>
      </c>
      <c r="B8" s="16" t="e">
        <f ca="1">[1]!BexGetCellData("00O2TQ2O5Z7DPSFCWMDG4H3QW","00O2TQ2O5Z7DTT002SHJ7SU1Z","DP_1")</f>
        <v>#NAME?</v>
      </c>
      <c r="C8" s="16" t="e">
        <f ca="1">[1]!BexGetCellData("00O2TQ2O5Z7DPSFCWMDG4HA2G","00O2TQ2O5Z7DTT002SHJ7SU1Z","DP_1")</f>
        <v>#NAME?</v>
      </c>
      <c r="D8" s="16" t="e">
        <f ca="1">[1]!BexGetCellData("00O2TQ2O5Z7DPSFCWMDG4HGE0","00O2TQ2O5Z7DTT002SHJ7SU1Z","DP_1")</f>
        <v>#NAME?</v>
      </c>
      <c r="E8" s="16" t="e">
        <f ca="1">[1]!BexGetCellData("00O2TQ2O5Z7DPSFCWMDG4HMPK","00O2TQ2O5Z7DTT002SHJ7SU1Z","DP_1")</f>
        <v>#NAME?</v>
      </c>
      <c r="F8" s="16" t="e">
        <f ca="1">[1]!BexGetCellData("00O2TQ2O5Z7DPSFCWMDG4HT14","00O2TQ2O5Z7DTT002SHJ7SU1Z","DP_1")</f>
        <v>#NAME?</v>
      </c>
      <c r="G8" s="16" t="e">
        <f ca="1">[1]!BexGetCellData("00O2TQ2O5Z7DPSFCWMDG4HZCO","00O2TQ2O5Z7DTT002SHJ7SU1Z","DP_1")</f>
        <v>#NAME?</v>
      </c>
    </row>
    <row r="9" spans="1:7" x14ac:dyDescent="0.25">
      <c r="A9" s="19" t="e">
        <f ca="1">[1]!BexGetCellData("","00O2TQ2O5Z7DPSFHJ8Z5KUSFJ","DP_1")</f>
        <v>#NAME?</v>
      </c>
      <c r="B9" s="17" t="e">
        <f ca="1">[1]!BexGetCellData("00O2TQ2O5Z7DPSFCWMDG4H3QW","00O2TQ2O5Z7DPSFHJ8Z5KUSFJ","DP_1")</f>
        <v>#NAME?</v>
      </c>
      <c r="C9" s="17" t="e">
        <f ca="1">[1]!BexGetCellData("00O2TQ2O5Z7DPSFCWMDG4HA2G","00O2TQ2O5Z7DPSFHJ8Z5KUSFJ","DP_1")</f>
        <v>#NAME?</v>
      </c>
      <c r="D9" s="17" t="e">
        <f ca="1">[1]!BexGetCellData("00O2TQ2O5Z7DPSFCWMDG4HGE0","00O2TQ2O5Z7DPSFHJ8Z5KUSFJ","DP_1")</f>
        <v>#NAME?</v>
      </c>
      <c r="E9" s="17" t="e">
        <f ca="1">[1]!BexGetCellData("00O2TQ2O5Z7DPSFCWMDG4HMPK","00O2TQ2O5Z7DPSFHJ8Z5KUSFJ","DP_1")</f>
        <v>#NAME?</v>
      </c>
      <c r="F9" s="17" t="e">
        <f ca="1">[1]!BexGetCellData("00O2TQ2O5Z7DPSFCWMDG4HT14","00O2TQ2O5Z7DPSFHJ8Z5KUSFJ","DP_1")</f>
        <v>#NAME?</v>
      </c>
      <c r="G9" s="17" t="e">
        <f ca="1">[1]!BexGetCellData("00O2TQ2O5Z7DPSFCWMDG4HZCO","00O2TQ2O5Z7DPSFHJ8Z5KUSFJ","DP_1")</f>
        <v>#NAME?</v>
      </c>
    </row>
    <row r="10" spans="1:7" x14ac:dyDescent="0.25">
      <c r="A10" s="20" t="e">
        <f ca="1">[1]!BexGetCellData("","00O2TQ2O5Z7DPSFHJ8Z5KUYR3","DP_1")</f>
        <v>#NAME?</v>
      </c>
      <c r="B10" s="17" t="e">
        <f ca="1">[1]!BexGetCellData("00O2TQ2O5Z7DPSFCWMDG4H3QW","00O2TQ2O5Z7DPSFHJ8Z5KUYR3","DP_1")</f>
        <v>#NAME?</v>
      </c>
      <c r="C10" s="17" t="e">
        <f ca="1">[1]!BexGetCellData("00O2TQ2O5Z7DPSFCWMDG4HA2G","00O2TQ2O5Z7DPSFHJ8Z5KUYR3","DP_1")</f>
        <v>#NAME?</v>
      </c>
      <c r="D10" s="17" t="e">
        <f ca="1">[1]!BexGetCellData("00O2TQ2O5Z7DPSFCWMDG4HGE0","00O2TQ2O5Z7DPSFHJ8Z5KUYR3","DP_1")</f>
        <v>#NAME?</v>
      </c>
      <c r="E10" s="17" t="e">
        <f ca="1">[1]!BexGetCellData("00O2TQ2O5Z7DPSFCWMDG4HMPK","00O2TQ2O5Z7DPSFHJ8Z5KUYR3","DP_1")</f>
        <v>#NAME?</v>
      </c>
      <c r="F10" s="17" t="e">
        <f ca="1">[1]!BexGetCellData("00O2TQ2O5Z7DPSFCWMDG4HT14","00O2TQ2O5Z7DPSFHJ8Z5KUYR3","DP_1")</f>
        <v>#NAME?</v>
      </c>
      <c r="G10" s="17" t="e">
        <f ca="1">[1]!BexGetCellData("00O2TQ2O5Z7DPSFCWMDG4HZCO","00O2TQ2O5Z7DPSFHJ8Z5KUYR3","DP_1")</f>
        <v>#NAME?</v>
      </c>
    </row>
    <row r="11" spans="1:7" x14ac:dyDescent="0.25">
      <c r="A11" s="20" t="e">
        <f ca="1">[1]!BexGetCellData("","00O2TQ2O5Z7DPSFHJ8Z5KV52N","DP_1")</f>
        <v>#NAME?</v>
      </c>
      <c r="B11" s="17" t="e">
        <f ca="1">[1]!BexGetCellData("00O2TQ2O5Z7DPSFCWMDG4H3QW","00O2TQ2O5Z7DPSFHJ8Z5KV52N","DP_1")</f>
        <v>#NAME?</v>
      </c>
      <c r="C11" s="17" t="e">
        <f ca="1">[1]!BexGetCellData("00O2TQ2O5Z7DPSFCWMDG4HA2G","00O2TQ2O5Z7DPSFHJ8Z5KV52N","DP_1")</f>
        <v>#NAME?</v>
      </c>
      <c r="D11" s="17" t="e">
        <f ca="1">[1]!BexGetCellData("00O2TQ2O5Z7DPSFCWMDG4HGE0","00O2TQ2O5Z7DPSFHJ8Z5KV52N","DP_1")</f>
        <v>#NAME?</v>
      </c>
      <c r="E11" s="17" t="e">
        <f ca="1">[1]!BexGetCellData("00O2TQ2O5Z7DPSFCWMDG4HMPK","00O2TQ2O5Z7DPSFHJ8Z5KV52N","DP_1")</f>
        <v>#NAME?</v>
      </c>
      <c r="F11" s="17" t="e">
        <f ca="1">[1]!BexGetCellData("00O2TQ2O5Z7DPSFCWMDG4HT14","00O2TQ2O5Z7DPSFHJ8Z5KV52N","DP_1")</f>
        <v>#NAME?</v>
      </c>
      <c r="G11" s="17" t="e">
        <f ca="1">[1]!BexGetCellData("00O2TQ2O5Z7DPSFCWMDG4HZCO","00O2TQ2O5Z7DPSFHJ8Z5KV52N","DP_1")</f>
        <v>#NAME?</v>
      </c>
    </row>
    <row r="12" spans="1:7" x14ac:dyDescent="0.25">
      <c r="A12" s="19" t="e">
        <f ca="1">[1]!BexGetCellData("","00O2TQ2O5Z7DTT007YNSBEE5R","DP_1")</f>
        <v>#NAME?</v>
      </c>
      <c r="B12" s="16" t="e">
        <f ca="1">[1]!BexGetCellData("00O2TQ2O5Z7DPSFCWMDG4H3QW","00O2TQ2O5Z7DTT007YNSBEE5R","DP_1")</f>
        <v>#NAME?</v>
      </c>
      <c r="C12" s="16" t="e">
        <f ca="1">[1]!BexGetCellData("00O2TQ2O5Z7DPSFCWMDG4HA2G","00O2TQ2O5Z7DTT007YNSBEE5R","DP_1")</f>
        <v>#NAME?</v>
      </c>
      <c r="D12" s="16" t="e">
        <f ca="1">[1]!BexGetCellData("00O2TQ2O5Z7DPSFCWMDG4HGE0","00O2TQ2O5Z7DTT007YNSBEE5R","DP_1")</f>
        <v>#NAME?</v>
      </c>
      <c r="E12" s="16" t="e">
        <f ca="1">[1]!BexGetCellData("00O2TQ2O5Z7DPSFCWMDG4HMPK","00O2TQ2O5Z7DTT007YNSBEE5R","DP_1")</f>
        <v>#NAME?</v>
      </c>
      <c r="F12" s="16" t="e">
        <f ca="1">[1]!BexGetCellData("00O2TQ2O5Z7DPSFCWMDG4HT14","00O2TQ2O5Z7DTT007YNSBEE5R","DP_1")</f>
        <v>#NAME?</v>
      </c>
      <c r="G12" s="17" t="e">
        <f ca="1">[1]!BexGetCellData("00O2TQ2O5Z7DPSFCWMDG4HZCO","00O2TQ2O5Z7DTT007YNSBEE5R","DP_1")</f>
        <v>#NAME?</v>
      </c>
    </row>
    <row r="13" spans="1:7" x14ac:dyDescent="0.25">
      <c r="A13" s="18" t="e">
        <f ca="1">[1]!BexGetCellData("","00O2TQ2O5Z7DPSFDOG3JEH5SU","DP_1")</f>
        <v>#NAME?</v>
      </c>
      <c r="B13" s="16" t="e">
        <f ca="1">[1]!BexGetCellData("00O2TQ2O5Z7DPSFCWMDG4H3QW","00O2TQ2O5Z7DPSFDOG3JEH5SU","DP_1")</f>
        <v>#NAME?</v>
      </c>
      <c r="C13" s="16" t="e">
        <f ca="1">[1]!BexGetCellData("00O2TQ2O5Z7DPSFCWMDG4HA2G","00O2TQ2O5Z7DPSFDOG3JEH5SU","DP_1")</f>
        <v>#NAME?</v>
      </c>
      <c r="D13" s="16" t="e">
        <f ca="1">[1]!BexGetCellData("00O2TQ2O5Z7DPSFCWMDG4HGE0","00O2TQ2O5Z7DPSFDOG3JEH5SU","DP_1")</f>
        <v>#NAME?</v>
      </c>
      <c r="E13" s="16" t="e">
        <f ca="1">[1]!BexGetCellData("00O2TQ2O5Z7DPSFCWMDG4HMPK","00O2TQ2O5Z7DPSFDOG3JEH5SU","DP_1")</f>
        <v>#NAME?</v>
      </c>
      <c r="F13" s="16" t="e">
        <f ca="1">[1]!BexGetCellData("00O2TQ2O5Z7DPSFCWMDG4HT14","00O2TQ2O5Z7DPSFDOG3JEH5SU","DP_1")</f>
        <v>#NAME?</v>
      </c>
      <c r="G13" s="16" t="e">
        <f ca="1">[1]!BexGetCellData("00O2TQ2O5Z7DPSFCWMDG4HZCO","00O2TQ2O5Z7DPSFDOG3JEH5SU","DP_1")</f>
        <v>#NAME?</v>
      </c>
    </row>
    <row r="14" spans="1:7" x14ac:dyDescent="0.25">
      <c r="A14" s="19" t="e">
        <f ca="1">[1]!BexGetCellData("","00O2TQ2O5Z7DTT00FOBCFJN0L","DP_1")</f>
        <v>#NAME?</v>
      </c>
      <c r="B14" s="17" t="e">
        <f ca="1">[1]!BexGetCellData("00O2TQ2O5Z7DPSFCWMDG4H3QW","00O2TQ2O5Z7DTT00FOBCFJN0L","DP_1")</f>
        <v>#NAME?</v>
      </c>
      <c r="C14" s="17" t="e">
        <f ca="1">[1]!BexGetCellData("00O2TQ2O5Z7DPSFCWMDG4HA2G","00O2TQ2O5Z7DTT00FOBCFJN0L","DP_1")</f>
        <v>#NAME?</v>
      </c>
      <c r="D14" s="17" t="e">
        <f ca="1">[1]!BexGetCellData("00O2TQ2O5Z7DPSFCWMDG4HGE0","00O2TQ2O5Z7DTT00FOBCFJN0L","DP_1")</f>
        <v>#NAME?</v>
      </c>
      <c r="E14" s="17" t="e">
        <f ca="1">[1]!BexGetCellData("00O2TQ2O5Z7DPSFCWMDG4HMPK","00O2TQ2O5Z7DTT00FOBCFJN0L","DP_1")</f>
        <v>#NAME?</v>
      </c>
      <c r="F14" s="17" t="e">
        <f ca="1">[1]!BexGetCellData("00O2TQ2O5Z7DPSFCWMDG4HT14","00O2TQ2O5Z7DTT00FOBCFJN0L","DP_1")</f>
        <v>#NAME?</v>
      </c>
      <c r="G14" s="17" t="e">
        <f ca="1">[1]!BexGetCellData("00O2TQ2O5Z7DPSFCWMDG4HZCO","00O2TQ2O5Z7DTT00FOBCFJN0L","DP_1")</f>
        <v>#NAME?</v>
      </c>
    </row>
    <row r="15" spans="1:7" x14ac:dyDescent="0.25">
      <c r="A15" s="19" t="e">
        <f ca="1">[1]!BexGetCellData("","00O2TQ2O5Z7DTT00T1J4BBL2R","DP_1")</f>
        <v>#NAME?</v>
      </c>
      <c r="B15" s="16" t="e">
        <f ca="1">[1]!BexGetCellData("00O2TQ2O5Z7DPSFCWMDG4H3QW","00O2TQ2O5Z7DTT00T1J4BBL2R","DP_1")</f>
        <v>#NAME?</v>
      </c>
      <c r="C15" s="16" t="e">
        <f ca="1">[1]!BexGetCellData("00O2TQ2O5Z7DPSFCWMDG4HA2G","00O2TQ2O5Z7DTT00T1J4BBL2R","DP_1")</f>
        <v>#NAME?</v>
      </c>
      <c r="D15" s="16" t="e">
        <f ca="1">[1]!BexGetCellData("00O2TQ2O5Z7DPSFCWMDG4HGE0","00O2TQ2O5Z7DTT00T1J4BBL2R","DP_1")</f>
        <v>#NAME?</v>
      </c>
      <c r="E15" s="16" t="e">
        <f ca="1">[1]!BexGetCellData("00O2TQ2O5Z7DPSFCWMDG4HMPK","00O2TQ2O5Z7DTT00T1J4BBL2R","DP_1")</f>
        <v>#NAME?</v>
      </c>
      <c r="F15" s="16" t="e">
        <f ca="1">[1]!BexGetCellData("00O2TQ2O5Z7DPSFCWMDG4HT14","00O2TQ2O5Z7DTT00T1J4BBL2R","DP_1")</f>
        <v>#NAME?</v>
      </c>
      <c r="G15" s="16" t="e">
        <f ca="1">[1]!BexGetCellData("00O2TQ2O5Z7DPSFCWMDG4HZCO","00O2TQ2O5Z7DTT00T1J4BBL2R","DP_1")</f>
        <v>#NAME?</v>
      </c>
    </row>
    <row r="16" spans="1:7" x14ac:dyDescent="0.25">
      <c r="A16" s="19" t="e">
        <f ca="1">[1]!BexGetCellData("","00O2TQ2O5Z7DTT00T1J4BBER7","DP_1")</f>
        <v>#NAME?</v>
      </c>
      <c r="B16" s="17" t="e">
        <f ca="1">[1]!BexGetCellData("00O2TQ2O5Z7DPSFCWMDG4H3QW","00O2TQ2O5Z7DTT00T1J4BBER7","DP_1")</f>
        <v>#NAME?</v>
      </c>
      <c r="C16" s="17" t="e">
        <f ca="1">[1]!BexGetCellData("00O2TQ2O5Z7DPSFCWMDG4HA2G","00O2TQ2O5Z7DTT00T1J4BBER7","DP_1")</f>
        <v>#NAME?</v>
      </c>
      <c r="D16" s="17" t="e">
        <f ca="1">[1]!BexGetCellData("00O2TQ2O5Z7DPSFCWMDG4HGE0","00O2TQ2O5Z7DTT00T1J4BBER7","DP_1")</f>
        <v>#NAME?</v>
      </c>
      <c r="E16" s="17" t="e">
        <f ca="1">[1]!BexGetCellData("00O2TQ2O5Z7DPSFCWMDG4HMPK","00O2TQ2O5Z7DTT00T1J4BBER7","DP_1")</f>
        <v>#NAME?</v>
      </c>
      <c r="F16" s="17" t="e">
        <f ca="1">[1]!BexGetCellData("00O2TQ2O5Z7DPSFCWMDG4HT14","00O2TQ2O5Z7DTT00T1J4BBER7","DP_1")</f>
        <v>#NAME?</v>
      </c>
      <c r="G16" s="17" t="e">
        <f ca="1">[1]!BexGetCellData("00O2TQ2O5Z7DPSFCWMDG4HZCO","00O2TQ2O5Z7DTT00T1J4BBER7","DP_1")</f>
        <v>#NAME?</v>
      </c>
    </row>
    <row r="17" spans="1:7" x14ac:dyDescent="0.25">
      <c r="A17" s="20" t="e">
        <f ca="1">[1]!BexGetCellData("","00O2TQ2O5Z7DTT00T1J4BBREB","DP_1")</f>
        <v>#NAME?</v>
      </c>
      <c r="B17" s="17" t="e">
        <f ca="1">[1]!BexGetCellData("00O2TQ2O5Z7DPSFCWMDG4H3QW","00O2TQ2O5Z7DTT00T1J4BBREB","DP_1")</f>
        <v>#NAME?</v>
      </c>
      <c r="C17" s="17" t="e">
        <f ca="1">[1]!BexGetCellData("00O2TQ2O5Z7DPSFCWMDG4HA2G","00O2TQ2O5Z7DTT00T1J4BBREB","DP_1")</f>
        <v>#NAME?</v>
      </c>
      <c r="D17" s="17" t="e">
        <f ca="1">[1]!BexGetCellData("00O2TQ2O5Z7DPSFCWMDG4HGE0","00O2TQ2O5Z7DTT00T1J4BBREB","DP_1")</f>
        <v>#NAME?</v>
      </c>
      <c r="E17" s="17" t="e">
        <f ca="1">[1]!BexGetCellData("00O2TQ2O5Z7DPSFCWMDG4HMPK","00O2TQ2O5Z7DTT00T1J4BBREB","DP_1")</f>
        <v>#NAME?</v>
      </c>
      <c r="F17" s="17" t="e">
        <f ca="1">[1]!BexGetCellData("00O2TQ2O5Z7DPSFCWMDG4HT14","00O2TQ2O5Z7DTT00T1J4BBREB","DP_1")</f>
        <v>#NAME?</v>
      </c>
      <c r="G17" s="17" t="e">
        <f ca="1">[1]!BexGetCellData("00O2TQ2O5Z7DPSFCWMDG4HZCO","00O2TQ2O5Z7DTT00T1J4BBREB","DP_1")</f>
        <v>#NAME?</v>
      </c>
    </row>
    <row r="18" spans="1:7" x14ac:dyDescent="0.25">
      <c r="A18" s="20" t="e">
        <f ca="1">[1]!BexGetCellData("","00O2TQ2O5Z7DTT00T1J4BBXPV","DP_1")</f>
        <v>#NAME?</v>
      </c>
      <c r="B18" s="17" t="e">
        <f ca="1">[1]!BexGetCellData("00O2TQ2O5Z7DPSFCWMDG4H3QW","00O2TQ2O5Z7DTT00T1J4BBXPV","DP_1")</f>
        <v>#NAME?</v>
      </c>
      <c r="C18" s="17" t="e">
        <f ca="1">[1]!BexGetCellData("00O2TQ2O5Z7DPSFCWMDG4HA2G","00O2TQ2O5Z7DTT00T1J4BBXPV","DP_1")</f>
        <v>#NAME?</v>
      </c>
      <c r="D18" s="17" t="e">
        <f ca="1">[1]!BexGetCellData("00O2TQ2O5Z7DPSFCWMDG4HGE0","00O2TQ2O5Z7DTT00T1J4BBXPV","DP_1")</f>
        <v>#NAME?</v>
      </c>
      <c r="E18" s="17" t="e">
        <f ca="1">[1]!BexGetCellData("00O2TQ2O5Z7DPSFCWMDG4HMPK","00O2TQ2O5Z7DTT00T1J4BBXPV","DP_1")</f>
        <v>#NAME?</v>
      </c>
      <c r="F18" s="17" t="e">
        <f ca="1">[1]!BexGetCellData("00O2TQ2O5Z7DPSFCWMDG4HT14","00O2TQ2O5Z7DTT00T1J4BBXPV","DP_1")</f>
        <v>#NAME?</v>
      </c>
      <c r="G18" s="17" t="e">
        <f ca="1">[1]!BexGetCellData("00O2TQ2O5Z7DPSFCWMDG4HZCO","00O2TQ2O5Z7DTT00T1J4BBXPV","DP_1")</f>
        <v>#NAME?</v>
      </c>
    </row>
    <row r="19" spans="1:7" x14ac:dyDescent="0.25">
      <c r="A19" s="19" t="e">
        <f ca="1">[1]!BexGetCellData("","00O2TQ2O5Z7DTT01BJKIYVFL9","DP_1")</f>
        <v>#NAME?</v>
      </c>
      <c r="B19" s="17" t="e">
        <f ca="1">[1]!BexGetCellData("00O2TQ2O5Z7DPSFCWMDG4H3QW","00O2TQ2O5Z7DTT01BJKIYVFL9","DP_1")</f>
        <v>#NAME?</v>
      </c>
      <c r="C19" s="17" t="e">
        <f ca="1">[1]!BexGetCellData("00O2TQ2O5Z7DPSFCWMDG4HA2G","00O2TQ2O5Z7DTT01BJKIYVFL9","DP_1")</f>
        <v>#NAME?</v>
      </c>
      <c r="D19" s="17" t="e">
        <f ca="1">[1]!BexGetCellData("00O2TQ2O5Z7DPSFCWMDG4HGE0","00O2TQ2O5Z7DTT01BJKIYVFL9","DP_1")</f>
        <v>#NAME?</v>
      </c>
      <c r="E19" s="17" t="e">
        <f ca="1">[1]!BexGetCellData("00O2TQ2O5Z7DPSFCWMDG4HMPK","00O2TQ2O5Z7DTT01BJKIYVFL9","DP_1")</f>
        <v>#NAME?</v>
      </c>
      <c r="F19" s="17" t="e">
        <f ca="1">[1]!BexGetCellData("00O2TQ2O5Z7DPSFCWMDG4HT14","00O2TQ2O5Z7DTT01BJKIYVFL9","DP_1")</f>
        <v>#NAME?</v>
      </c>
      <c r="G19" s="17" t="e">
        <f ca="1">[1]!BexGetCellData("00O2TQ2O5Z7DPSFCWMDG4HZCO","00O2TQ2O5Z7DTT01BJKIYVFL9","DP_1")</f>
        <v>#NAME?</v>
      </c>
    </row>
    <row r="20" spans="1:7" x14ac:dyDescent="0.25">
      <c r="A20" s="19" t="e">
        <f ca="1">[1]!BexGetCellData("","00O2TQ2O5Z7DPSFDUBTEGG7FT","DP_1")</f>
        <v>#NAME?</v>
      </c>
      <c r="B20" s="17" t="e">
        <f ca="1">[1]!BexGetCellData("00O2TQ2O5Z7DPSFCWMDG4H3QW","00O2TQ2O5Z7DPSFDUBTEGG7FT","DP_1")</f>
        <v>#NAME?</v>
      </c>
      <c r="C20" s="17" t="e">
        <f ca="1">[1]!BexGetCellData("00O2TQ2O5Z7DPSFCWMDG4HA2G","00O2TQ2O5Z7DPSFDUBTEGG7FT","DP_1")</f>
        <v>#NAME?</v>
      </c>
      <c r="D20" s="17" t="e">
        <f ca="1">[1]!BexGetCellData("00O2TQ2O5Z7DPSFCWMDG4HGE0","00O2TQ2O5Z7DPSFDUBTEGG7FT","DP_1")</f>
        <v>#NAME?</v>
      </c>
      <c r="E20" s="17" t="e">
        <f ca="1">[1]!BexGetCellData("00O2TQ2O5Z7DPSFCWMDG4HMPK","00O2TQ2O5Z7DPSFDUBTEGG7FT","DP_1")</f>
        <v>#NAME?</v>
      </c>
      <c r="F20" s="17" t="e">
        <f ca="1">[1]!BexGetCellData("00O2TQ2O5Z7DPSFCWMDG4HT14","00O2TQ2O5Z7DPSFDUBTEGG7FT","DP_1")</f>
        <v>#NAME?</v>
      </c>
      <c r="G20" s="17" t="e">
        <f ca="1">[1]!BexGetCellData("00O2TQ2O5Z7DPSFCWMDG4HZCO","00O2TQ2O5Z7DPSFDUBTEGG7FT","DP_1")</f>
        <v>#NAME?</v>
      </c>
    </row>
    <row r="21" spans="1:7" x14ac:dyDescent="0.25">
      <c r="A21" s="20" t="e">
        <f ca="1">[1]!BexGetCellData("","00O2TQ2O5Z7DPSFG8TQENM21E","DP_1")</f>
        <v>#NAME?</v>
      </c>
      <c r="B21" s="17" t="e">
        <f ca="1">[1]!BexGetCellData("00O2TQ2O5Z7DPSFCWMDG4H3QW","00O2TQ2O5Z7DPSFG8TQENM21E","DP_1")</f>
        <v>#NAME?</v>
      </c>
      <c r="C21" s="17" t="e">
        <f ca="1">[1]!BexGetCellData("00O2TQ2O5Z7DPSFCWMDG4HA2G","00O2TQ2O5Z7DPSFG8TQENM21E","DP_1")</f>
        <v>#NAME?</v>
      </c>
      <c r="D21" s="17" t="e">
        <f ca="1">[1]!BexGetCellData("00O2TQ2O5Z7DPSFCWMDG4HGE0","00O2TQ2O5Z7DPSFG8TQENM21E","DP_1")</f>
        <v>#NAME?</v>
      </c>
      <c r="E21" s="17" t="e">
        <f ca="1">[1]!BexGetCellData("00O2TQ2O5Z7DPSFCWMDG4HMPK","00O2TQ2O5Z7DPSFG8TQENM21E","DP_1")</f>
        <v>#NAME?</v>
      </c>
      <c r="F21" s="17" t="e">
        <f ca="1">[1]!BexGetCellData("00O2TQ2O5Z7DPSFCWMDG4HT14","00O2TQ2O5Z7DPSFG8TQENM21E","DP_1")</f>
        <v>#NAME?</v>
      </c>
      <c r="G21" s="17" t="e">
        <f ca="1">[1]!BexGetCellData("00O2TQ2O5Z7DPSFCWMDG4HZCO","00O2TQ2O5Z7DPSFG8TQENM21E","DP_1")</f>
        <v>#NAME?</v>
      </c>
    </row>
    <row r="22" spans="1:7" x14ac:dyDescent="0.25">
      <c r="A22" s="20" t="e">
        <f ca="1">[1]!BexGetCellData("","00O2TQ2O5Z7DPSFG8TQENM8CY","DP_1")</f>
        <v>#NAME?</v>
      </c>
      <c r="B22" s="17" t="e">
        <f ca="1">[1]!BexGetCellData("00O2TQ2O5Z7DPSFCWMDG4H3QW","00O2TQ2O5Z7DPSFG8TQENM8CY","DP_1")</f>
        <v>#NAME?</v>
      </c>
      <c r="C22" s="17" t="e">
        <f ca="1">[1]!BexGetCellData("00O2TQ2O5Z7DPSFCWMDG4HA2G","00O2TQ2O5Z7DPSFG8TQENM8CY","DP_1")</f>
        <v>#NAME?</v>
      </c>
      <c r="D22" s="17" t="e">
        <f ca="1">[1]!BexGetCellData("00O2TQ2O5Z7DPSFCWMDG4HGE0","00O2TQ2O5Z7DPSFG8TQENM8CY","DP_1")</f>
        <v>#NAME?</v>
      </c>
      <c r="E22" s="17" t="e">
        <f ca="1">[1]!BexGetCellData("00O2TQ2O5Z7DPSFCWMDG4HMPK","00O2TQ2O5Z7DPSFG8TQENM8CY","DP_1")</f>
        <v>#NAME?</v>
      </c>
      <c r="F22" s="17" t="e">
        <f ca="1">[1]!BexGetCellData("00O2TQ2O5Z7DPSFCWMDG4HT14","00O2TQ2O5Z7DPSFG8TQENM8CY","DP_1")</f>
        <v>#NAME?</v>
      </c>
      <c r="G22" s="17" t="e">
        <f ca="1">[1]!BexGetCellData("00O2TQ2O5Z7DPSFCWMDG4HZCO","00O2TQ2O5Z7DPSFG8TQENM8CY","DP_1")</f>
        <v>#NAME?</v>
      </c>
    </row>
    <row r="23" spans="1:7" x14ac:dyDescent="0.25">
      <c r="A23" s="19" t="e">
        <f ca="1">[1]!BexGetCellData("","00O2TQ2O5Z7DTT01BJKIYVLWT","DP_1")</f>
        <v>#NAME?</v>
      </c>
      <c r="B23" s="17" t="e">
        <f ca="1">[1]!BexGetCellData("00O2TQ2O5Z7DPSFCWMDG4H3QW","00O2TQ2O5Z7DTT01BJKIYVLWT","DP_1")</f>
        <v>#NAME?</v>
      </c>
      <c r="C23" s="17" t="e">
        <f ca="1">[1]!BexGetCellData("00O2TQ2O5Z7DPSFCWMDG4HA2G","00O2TQ2O5Z7DTT01BJKIYVLWT","DP_1")</f>
        <v>#NAME?</v>
      </c>
      <c r="D23" s="17" t="e">
        <f ca="1">[1]!BexGetCellData("00O2TQ2O5Z7DPSFCWMDG4HGE0","00O2TQ2O5Z7DTT01BJKIYVLWT","DP_1")</f>
        <v>#NAME?</v>
      </c>
      <c r="E23" s="17" t="e">
        <f ca="1">[1]!BexGetCellData("00O2TQ2O5Z7DPSFCWMDG4HMPK","00O2TQ2O5Z7DTT01BJKIYVLWT","DP_1")</f>
        <v>#NAME?</v>
      </c>
      <c r="F23" s="17" t="e">
        <f ca="1">[1]!BexGetCellData("00O2TQ2O5Z7DPSFCWMDG4HT14","00O2TQ2O5Z7DTT01BJKIYVLWT","DP_1")</f>
        <v>#NAME?</v>
      </c>
      <c r="G23" s="17" t="e">
        <f ca="1">[1]!BexGetCellData("00O2TQ2O5Z7DPSFCWMDG4HZCO","00O2TQ2O5Z7DTT01BJKIYVLWT","DP_1")</f>
        <v>#NAME?</v>
      </c>
    </row>
    <row r="24" spans="1:7" x14ac:dyDescent="0.25">
      <c r="A24" s="18" t="e">
        <f ca="1">[1]!BexGetCellData("","00O2TQ2O5Z7DPSFM7Q98ICB76","DP_1")</f>
        <v>#NAME?</v>
      </c>
      <c r="B24" s="16" t="e">
        <f ca="1">[1]!BexGetCellData("00O2TQ2O5Z7DPSFCWMDG4H3QW","00O2TQ2O5Z7DPSFM7Q98ICB76","DP_1")</f>
        <v>#NAME?</v>
      </c>
      <c r="C24" s="16" t="e">
        <f ca="1">[1]!BexGetCellData("00O2TQ2O5Z7DPSFCWMDG4HA2G","00O2TQ2O5Z7DPSFM7Q98ICB76","DP_1")</f>
        <v>#NAME?</v>
      </c>
      <c r="D24" s="16" t="e">
        <f ca="1">[1]!BexGetCellData("00O2TQ2O5Z7DPSFCWMDG4HGE0","00O2TQ2O5Z7DPSFM7Q98ICB76","DP_1")</f>
        <v>#NAME?</v>
      </c>
      <c r="E24" s="16" t="e">
        <f ca="1">[1]!BexGetCellData("00O2TQ2O5Z7DPSFCWMDG4HMPK","00O2TQ2O5Z7DPSFM7Q98ICB76","DP_1")</f>
        <v>#NAME?</v>
      </c>
      <c r="F24" s="16" t="e">
        <f ca="1">[1]!BexGetCellData("00O2TQ2O5Z7DPSFCWMDG4HT14","00O2TQ2O5Z7DPSFM7Q98ICB76","DP_1")</f>
        <v>#NAME?</v>
      </c>
      <c r="G24" s="16" t="e">
        <f ca="1">[1]!BexGetCellData("00O2TQ2O5Z7DPSFCWMDG4HZCO","00O2TQ2O5Z7DPSFM7Q98ICB76","DP_1")</f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C826490-66DA-48ED-8F34-FAD406945FFF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6d</vt:lpstr>
      <vt:lpstr>Servicios de Salud</vt:lpstr>
      <vt:lpstr>fuente1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6d. Clasificación de Servicios Personales por Categoría</dc:title>
  <dc:creator>steel</dc:creator>
  <cp:lastModifiedBy>User</cp:lastModifiedBy>
  <cp:lastPrinted>2021-05-25T01:23:32Z</cp:lastPrinted>
  <dcterms:created xsi:type="dcterms:W3CDTF">2017-07-25T20:59:38Z</dcterms:created>
  <dcterms:modified xsi:type="dcterms:W3CDTF">2021-05-25T01:23:44Z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6d. Servicios Personales x Cate</vt:lpwstr>
  </property>
  <property fmtid="{D5CDD505-2E9C-101B-9397-08002B2CF9AE}" pid="3" name="BExAnalyzer_OldName">
    <vt:lpwstr>LDF 6d. Clasificacion de Servicios Personales por Categoría Ene a Mar 2019_30ABR19.xlsx</vt:lpwstr>
  </property>
</Properties>
</file>